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2C9576A-4E03-4A90-A89C-32B441D3BC5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Budget" sheetId="1" state="hidden" r:id="rId1"/>
    <sheet name="Budget V2" sheetId="2" state="hidden" r:id="rId2"/>
    <sheet name="Budget V3" sheetId="3" state="hidden" r:id="rId3"/>
    <sheet name="Budget V4" sheetId="4" state="hidden" r:id="rId4"/>
    <sheet name="2025 - 2026 Final" sheetId="13" r:id="rId5"/>
    <sheet name="2024 - 2025 Final " sheetId="12" r:id="rId6"/>
    <sheet name="2023 - 2024 Final" sheetId="11" r:id="rId7"/>
    <sheet name="2021 - 2022 Final" sheetId="10" r:id="rId8"/>
    <sheet name="2019 - 2020 Final" sheetId="7" r:id="rId9"/>
    <sheet name="2018 - 2019 Final" sheetId="9" r:id="rId10"/>
  </sheets>
  <definedNames>
    <definedName name="_xlnm.Print_Area" localSheetId="8">'2019 - 2020 Final'!$A$1:$Q$150</definedName>
    <definedName name="_xlnm.Print_Area" localSheetId="7">'2021 - 2022 Final'!$B$1:$R$121</definedName>
    <definedName name="_xlnm.Print_Area" localSheetId="6">'2023 - 2024 Final'!$B$1:$Q$123</definedName>
    <definedName name="_xlnm.Print_Area" localSheetId="5">'2024 - 2025 Final '!$B$1:$Q$123</definedName>
    <definedName name="_xlnm.Print_Area" localSheetId="4">'2025 - 2026 Final'!$B$1:$Q$136</definedName>
    <definedName name="_xlnm.Print_Titles" localSheetId="8">'2019 - 2020 Final'!$1:$5</definedName>
    <definedName name="_xlnm.Print_Titles" localSheetId="7">'2021 - 2022 Final'!$1:$5</definedName>
    <definedName name="_xlnm.Print_Titles" localSheetId="6">'2023 - 2024 Final'!$1:$5</definedName>
    <definedName name="_xlnm.Print_Titles" localSheetId="5">'2024 - 2025 Final '!$1:$5</definedName>
    <definedName name="_xlnm.Print_Titles" localSheetId="4">'2025 - 2026 Final'!$1:$5</definedName>
    <definedName name="_xlnm.Print_Titles" localSheetId="0">Budget!$1:$4</definedName>
    <definedName name="_xlnm.Print_Titles" localSheetId="1">'Budget V2'!$1:$4</definedName>
    <definedName name="_xlnm.Print_Titles" localSheetId="2">'Budget V3'!$1:$4</definedName>
    <definedName name="_xlnm.Print_Titles" localSheetId="3">'Budget V4'!$1:$4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27" i="12" l="1"/>
  <c r="F120" i="13"/>
  <c r="D120" i="13"/>
  <c r="I113" i="13"/>
  <c r="N110" i="13"/>
  <c r="I100" i="13" s="1"/>
  <c r="I101" i="13"/>
  <c r="I97" i="13"/>
  <c r="N93" i="13"/>
  <c r="I84" i="13" s="1"/>
  <c r="I85" i="13"/>
  <c r="O80" i="13"/>
  <c r="I73" i="13" s="1"/>
  <c r="E73" i="13" s="1"/>
  <c r="I72" i="13"/>
  <c r="E69" i="13"/>
  <c r="N66" i="13"/>
  <c r="P66" i="13" s="1"/>
  <c r="I65" i="13" s="1"/>
  <c r="N65" i="13"/>
  <c r="G64" i="13" s="1"/>
  <c r="H65" i="13"/>
  <c r="N64" i="13"/>
  <c r="G63" i="13" s="1"/>
  <c r="H64" i="13"/>
  <c r="N63" i="13"/>
  <c r="G62" i="13" s="1"/>
  <c r="H63" i="13"/>
  <c r="N62" i="13"/>
  <c r="G61" i="13" s="1"/>
  <c r="H62" i="13"/>
  <c r="N61" i="13"/>
  <c r="G60" i="13" s="1"/>
  <c r="H61" i="13"/>
  <c r="H60" i="13"/>
  <c r="I58" i="13"/>
  <c r="E53" i="13"/>
  <c r="O47" i="13"/>
  <c r="P47" i="13" s="1"/>
  <c r="N45" i="13"/>
  <c r="C26" i="13" s="1"/>
  <c r="O44" i="13"/>
  <c r="P44" i="13" s="1"/>
  <c r="L44" i="13"/>
  <c r="O43" i="13"/>
  <c r="P43" i="13" s="1"/>
  <c r="L43" i="13"/>
  <c r="O42" i="13"/>
  <c r="P42" i="13" s="1"/>
  <c r="L42" i="13"/>
  <c r="P41" i="13"/>
  <c r="O41" i="13"/>
  <c r="L41" i="13"/>
  <c r="O40" i="13"/>
  <c r="P40" i="13" s="1"/>
  <c r="L40" i="13"/>
  <c r="P39" i="13"/>
  <c r="L39" i="13"/>
  <c r="P27" i="13"/>
  <c r="O27" i="13"/>
  <c r="O18" i="13"/>
  <c r="N18" i="13"/>
  <c r="E18" i="13"/>
  <c r="C13" i="13"/>
  <c r="H8" i="13"/>
  <c r="G8" i="13"/>
  <c r="H7" i="13"/>
  <c r="G7" i="13"/>
  <c r="C7" i="13" s="1"/>
  <c r="E30" i="12"/>
  <c r="E18" i="12"/>
  <c r="E14" i="12"/>
  <c r="E53" i="12"/>
  <c r="F120" i="12"/>
  <c r="D120" i="12"/>
  <c r="I113" i="12"/>
  <c r="N110" i="12"/>
  <c r="I100" i="12" s="1"/>
  <c r="C113" i="12" s="1"/>
  <c r="H113" i="12" s="1"/>
  <c r="I101" i="12"/>
  <c r="I97" i="12"/>
  <c r="N93" i="12"/>
  <c r="E87" i="12"/>
  <c r="I85" i="12"/>
  <c r="I84" i="12"/>
  <c r="C97" i="12" s="1"/>
  <c r="H97" i="12" s="1"/>
  <c r="O80" i="12"/>
  <c r="I73" i="12" s="1"/>
  <c r="I72" i="12"/>
  <c r="E69" i="12"/>
  <c r="N66" i="12"/>
  <c r="P66" i="12" s="1"/>
  <c r="I65" i="12" s="1"/>
  <c r="N65" i="12"/>
  <c r="G64" i="12" s="1"/>
  <c r="H65" i="12"/>
  <c r="G65" i="12"/>
  <c r="N64" i="12"/>
  <c r="P64" i="12" s="1"/>
  <c r="I63" i="12" s="1"/>
  <c r="E63" i="12" s="1"/>
  <c r="H64" i="12"/>
  <c r="N63" i="12"/>
  <c r="G62" i="12" s="1"/>
  <c r="H63" i="12"/>
  <c r="N62" i="12"/>
  <c r="P62" i="12" s="1"/>
  <c r="I61" i="12" s="1"/>
  <c r="E61" i="12" s="1"/>
  <c r="H62" i="12"/>
  <c r="N61" i="12"/>
  <c r="G60" i="12" s="1"/>
  <c r="H61" i="12"/>
  <c r="H60" i="12"/>
  <c r="I58" i="12"/>
  <c r="O47" i="12"/>
  <c r="P47" i="12" s="1"/>
  <c r="N45" i="12"/>
  <c r="C26" i="12" s="1"/>
  <c r="O44" i="12"/>
  <c r="P44" i="12" s="1"/>
  <c r="L44" i="12"/>
  <c r="P43" i="12"/>
  <c r="O43" i="12"/>
  <c r="L43" i="12"/>
  <c r="O42" i="12"/>
  <c r="P42" i="12" s="1"/>
  <c r="L42" i="12"/>
  <c r="O41" i="12"/>
  <c r="P41" i="12" s="1"/>
  <c r="L41" i="12"/>
  <c r="O40" i="12"/>
  <c r="P40" i="12" s="1"/>
  <c r="P45" i="12" s="1"/>
  <c r="P48" i="12" s="1"/>
  <c r="E25" i="12" s="1"/>
  <c r="L40" i="12"/>
  <c r="P39" i="12"/>
  <c r="L39" i="12"/>
  <c r="E29" i="12"/>
  <c r="P27" i="12"/>
  <c r="O18" i="12"/>
  <c r="E36" i="12" s="1"/>
  <c r="N18" i="12"/>
  <c r="C13" i="12"/>
  <c r="H8" i="12"/>
  <c r="G8" i="12"/>
  <c r="H7" i="12"/>
  <c r="G7" i="12"/>
  <c r="E30" i="11"/>
  <c r="E18" i="11"/>
  <c r="E69" i="11"/>
  <c r="E29" i="11"/>
  <c r="P27" i="11"/>
  <c r="O27" i="11"/>
  <c r="F120" i="11"/>
  <c r="D120" i="11"/>
  <c r="I113" i="11"/>
  <c r="N110" i="11"/>
  <c r="I100" i="11" s="1"/>
  <c r="E103" i="11"/>
  <c r="I101" i="11"/>
  <c r="I97" i="11"/>
  <c r="N93" i="11"/>
  <c r="I84" i="11" s="1"/>
  <c r="E87" i="11"/>
  <c r="I85" i="11"/>
  <c r="O80" i="11"/>
  <c r="I73" i="11" s="1"/>
  <c r="I72" i="11"/>
  <c r="N66" i="11"/>
  <c r="G65" i="11" s="1"/>
  <c r="N65" i="11"/>
  <c r="G64" i="11" s="1"/>
  <c r="H65" i="11"/>
  <c r="N64" i="11"/>
  <c r="G63" i="11" s="1"/>
  <c r="H64" i="11"/>
  <c r="N63" i="11"/>
  <c r="P63" i="11" s="1"/>
  <c r="I62" i="11" s="1"/>
  <c r="H63" i="11"/>
  <c r="N62" i="11"/>
  <c r="P62" i="11" s="1"/>
  <c r="I61" i="11" s="1"/>
  <c r="H62" i="11"/>
  <c r="N61" i="11"/>
  <c r="P61" i="11" s="1"/>
  <c r="I60" i="11" s="1"/>
  <c r="H61" i="11"/>
  <c r="H60" i="11"/>
  <c r="I58" i="11"/>
  <c r="O47" i="11"/>
  <c r="P47" i="11" s="1"/>
  <c r="O44" i="11"/>
  <c r="P44" i="11" s="1"/>
  <c r="L44" i="11"/>
  <c r="O43" i="11"/>
  <c r="P43" i="11" s="1"/>
  <c r="L43" i="11"/>
  <c r="O42" i="11"/>
  <c r="N45" i="11"/>
  <c r="L42" i="11"/>
  <c r="O41" i="11"/>
  <c r="P41" i="11" s="1"/>
  <c r="L41" i="11"/>
  <c r="O40" i="11"/>
  <c r="P40" i="11" s="1"/>
  <c r="L40" i="11"/>
  <c r="P39" i="11"/>
  <c r="L39" i="11"/>
  <c r="O18" i="11"/>
  <c r="E36" i="11" s="1"/>
  <c r="N18" i="11"/>
  <c r="C13" i="11"/>
  <c r="H8" i="11"/>
  <c r="G8" i="11"/>
  <c r="H7" i="11"/>
  <c r="G7" i="11"/>
  <c r="F118" i="10"/>
  <c r="D118" i="10"/>
  <c r="I111" i="10"/>
  <c r="C109" i="10"/>
  <c r="O108" i="10"/>
  <c r="I98" i="10" s="1"/>
  <c r="C111" i="10" s="1"/>
  <c r="E101" i="10"/>
  <c r="I99" i="10"/>
  <c r="I95" i="10"/>
  <c r="C95" i="10"/>
  <c r="C93" i="10"/>
  <c r="H95" i="10" s="1"/>
  <c r="O91" i="10"/>
  <c r="E85" i="10"/>
  <c r="I83" i="10"/>
  <c r="I82" i="10"/>
  <c r="P78" i="10"/>
  <c r="I71" i="10"/>
  <c r="I70" i="10"/>
  <c r="E71" i="10" s="1"/>
  <c r="E67" i="10"/>
  <c r="Q64" i="10"/>
  <c r="I63" i="10" s="1"/>
  <c r="O64" i="10"/>
  <c r="G63" i="10" s="1"/>
  <c r="Q63" i="10"/>
  <c r="I62" i="10" s="1"/>
  <c r="O63" i="10"/>
  <c r="H63" i="10"/>
  <c r="Q62" i="10"/>
  <c r="I61" i="10" s="1"/>
  <c r="O62" i="10"/>
  <c r="H62" i="10"/>
  <c r="G62" i="10"/>
  <c r="Q61" i="10"/>
  <c r="I60" i="10" s="1"/>
  <c r="O61" i="10"/>
  <c r="H61" i="10"/>
  <c r="G61" i="10"/>
  <c r="Q60" i="10"/>
  <c r="I59" i="10" s="1"/>
  <c r="O60" i="10"/>
  <c r="H60" i="10"/>
  <c r="G60" i="10"/>
  <c r="Q59" i="10"/>
  <c r="I58" i="10" s="1"/>
  <c r="O59" i="10"/>
  <c r="H59" i="10"/>
  <c r="G59" i="10"/>
  <c r="H58" i="10"/>
  <c r="G58" i="10"/>
  <c r="I56" i="10"/>
  <c r="P46" i="10"/>
  <c r="Q46" i="10" s="1"/>
  <c r="P43" i="10"/>
  <c r="Q43" i="10" s="1"/>
  <c r="M43" i="10"/>
  <c r="P42" i="10"/>
  <c r="Q42" i="10" s="1"/>
  <c r="M42" i="10"/>
  <c r="P41" i="10"/>
  <c r="O41" i="10"/>
  <c r="Q41" i="10" s="1"/>
  <c r="M41" i="10"/>
  <c r="P40" i="10"/>
  <c r="Q40" i="10" s="1"/>
  <c r="M40" i="10"/>
  <c r="Q39" i="10"/>
  <c r="P39" i="10"/>
  <c r="M39" i="10"/>
  <c r="Q38" i="10"/>
  <c r="M38" i="10"/>
  <c r="E28" i="10"/>
  <c r="E19" i="10"/>
  <c r="P18" i="10"/>
  <c r="O18" i="10"/>
  <c r="C13" i="10"/>
  <c r="E11" i="10"/>
  <c r="H8" i="10"/>
  <c r="G8" i="10"/>
  <c r="H7" i="10"/>
  <c r="G7" i="10"/>
  <c r="C7" i="10" s="1"/>
  <c r="E147" i="9"/>
  <c r="C147" i="9"/>
  <c r="H140" i="9"/>
  <c r="N135" i="9"/>
  <c r="H127" i="9"/>
  <c r="B140" i="9"/>
  <c r="G140" i="9"/>
  <c r="H128" i="9"/>
  <c r="H124" i="9"/>
  <c r="N120" i="9"/>
  <c r="H111" i="9"/>
  <c r="B124" i="9"/>
  <c r="G124" i="9"/>
  <c r="H112" i="9"/>
  <c r="H108" i="9"/>
  <c r="N106" i="9"/>
  <c r="H95" i="9"/>
  <c r="B108" i="9"/>
  <c r="B106" i="9"/>
  <c r="D103" i="9"/>
  <c r="D98" i="9"/>
  <c r="H96" i="9"/>
  <c r="H93" i="9"/>
  <c r="N92" i="9"/>
  <c r="H80" i="9"/>
  <c r="B91" i="9"/>
  <c r="D88" i="9"/>
  <c r="D83" i="9"/>
  <c r="H81" i="9"/>
  <c r="P77" i="9"/>
  <c r="P76" i="9"/>
  <c r="P75" i="9"/>
  <c r="P74" i="9"/>
  <c r="P79" i="9"/>
  <c r="H68" i="9"/>
  <c r="P65" i="9"/>
  <c r="H62" i="9"/>
  <c r="D62" i="9"/>
  <c r="N65" i="9"/>
  <c r="D65" i="9"/>
  <c r="N64" i="9"/>
  <c r="F61" i="9"/>
  <c r="N63" i="9"/>
  <c r="P63" i="9"/>
  <c r="H60" i="9"/>
  <c r="N62" i="9"/>
  <c r="P62" i="9"/>
  <c r="H59" i="9"/>
  <c r="G62" i="9"/>
  <c r="F62" i="9"/>
  <c r="N61" i="9"/>
  <c r="P61" i="9"/>
  <c r="H58" i="9"/>
  <c r="D58" i="9"/>
  <c r="G61" i="9"/>
  <c r="N60" i="9"/>
  <c r="P60" i="9"/>
  <c r="H57" i="9"/>
  <c r="G60" i="9"/>
  <c r="F60" i="9"/>
  <c r="G59" i="9"/>
  <c r="G58" i="9"/>
  <c r="G57" i="9"/>
  <c r="H55" i="9"/>
  <c r="D50" i="9"/>
  <c r="N43" i="9"/>
  <c r="L43" i="9"/>
  <c r="N42" i="9"/>
  <c r="L42" i="9"/>
  <c r="N41" i="9"/>
  <c r="L41" i="9"/>
  <c r="O40" i="9"/>
  <c r="O41" i="9"/>
  <c r="O42" i="9"/>
  <c r="O43" i="9"/>
  <c r="O46" i="9"/>
  <c r="P46" i="9"/>
  <c r="N40" i="9"/>
  <c r="L40" i="9"/>
  <c r="P39" i="9"/>
  <c r="L39" i="9"/>
  <c r="P38" i="9"/>
  <c r="L38" i="9"/>
  <c r="D38" i="9"/>
  <c r="D36" i="9"/>
  <c r="D29" i="9"/>
  <c r="D28" i="9"/>
  <c r="O22" i="9"/>
  <c r="B9" i="9"/>
  <c r="D9" i="9"/>
  <c r="N22" i="9"/>
  <c r="D22" i="9"/>
  <c r="D17" i="9"/>
  <c r="B12" i="9"/>
  <c r="B11" i="9"/>
  <c r="G7" i="9"/>
  <c r="F7" i="9"/>
  <c r="B6" i="9"/>
  <c r="G6" i="9"/>
  <c r="F6" i="9"/>
  <c r="D57" i="9"/>
  <c r="B93" i="9"/>
  <c r="G93" i="9"/>
  <c r="D59" i="9"/>
  <c r="G108" i="9"/>
  <c r="D60" i="9"/>
  <c r="P40" i="9"/>
  <c r="N44" i="9"/>
  <c r="B26" i="9"/>
  <c r="B147" i="9"/>
  <c r="F58" i="9"/>
  <c r="P42" i="9"/>
  <c r="H71" i="9"/>
  <c r="H69" i="9"/>
  <c r="D69" i="9"/>
  <c r="H70" i="9"/>
  <c r="D70" i="9"/>
  <c r="P41" i="9"/>
  <c r="P43" i="9"/>
  <c r="D71" i="9"/>
  <c r="F57" i="9"/>
  <c r="F59" i="9"/>
  <c r="P64" i="9"/>
  <c r="H61" i="9"/>
  <c r="D61" i="9"/>
  <c r="N47" i="9"/>
  <c r="P44" i="9"/>
  <c r="P47" i="9"/>
  <c r="D25" i="9"/>
  <c r="D147" i="9"/>
  <c r="B149" i="9"/>
  <c r="D50" i="7"/>
  <c r="D29" i="7"/>
  <c r="D103" i="7"/>
  <c r="D88" i="7"/>
  <c r="O40" i="7"/>
  <c r="D28" i="7"/>
  <c r="D36" i="7"/>
  <c r="D17" i="7"/>
  <c r="L43" i="7"/>
  <c r="L42" i="7"/>
  <c r="L41" i="7"/>
  <c r="L40" i="7"/>
  <c r="L39" i="7"/>
  <c r="L38" i="7"/>
  <c r="D65" i="7"/>
  <c r="D38" i="7"/>
  <c r="G7" i="7"/>
  <c r="G6" i="7"/>
  <c r="F7" i="7"/>
  <c r="F6" i="7"/>
  <c r="N43" i="7"/>
  <c r="N42" i="7"/>
  <c r="N41" i="7"/>
  <c r="N40" i="7"/>
  <c r="H128" i="7"/>
  <c r="H112" i="7"/>
  <c r="N135" i="7"/>
  <c r="H127" i="7"/>
  <c r="N120" i="7"/>
  <c r="H111" i="7"/>
  <c r="H140" i="7"/>
  <c r="H124" i="7"/>
  <c r="N44" i="7"/>
  <c r="N47" i="7"/>
  <c r="B6" i="7"/>
  <c r="B140" i="7"/>
  <c r="G140" i="7"/>
  <c r="B124" i="7"/>
  <c r="G124" i="7"/>
  <c r="B26" i="7"/>
  <c r="D83" i="7"/>
  <c r="D98" i="7"/>
  <c r="N62" i="7"/>
  <c r="F59" i="7"/>
  <c r="O41" i="7"/>
  <c r="O42" i="7"/>
  <c r="O43" i="7"/>
  <c r="O46" i="7"/>
  <c r="P46" i="7"/>
  <c r="N65" i="7"/>
  <c r="N64" i="7"/>
  <c r="P64" i="7"/>
  <c r="N63" i="7"/>
  <c r="P63" i="7"/>
  <c r="P62" i="7"/>
  <c r="N61" i="7"/>
  <c r="P61" i="7"/>
  <c r="N60" i="7"/>
  <c r="P60" i="7"/>
  <c r="P43" i="7"/>
  <c r="P39" i="7"/>
  <c r="P38" i="7"/>
  <c r="O22" i="7"/>
  <c r="B9" i="7"/>
  <c r="D9" i="7"/>
  <c r="N22" i="7"/>
  <c r="P65" i="7"/>
  <c r="F62" i="7"/>
  <c r="P42" i="7"/>
  <c r="P41" i="7"/>
  <c r="P40" i="7"/>
  <c r="N106" i="7"/>
  <c r="H95" i="7"/>
  <c r="H108" i="7"/>
  <c r="H96" i="7"/>
  <c r="H81" i="7"/>
  <c r="N92" i="7"/>
  <c r="H80" i="7"/>
  <c r="H68" i="7"/>
  <c r="P77" i="7"/>
  <c r="P76" i="7"/>
  <c r="P75" i="7"/>
  <c r="P74" i="7"/>
  <c r="H93" i="7"/>
  <c r="H62" i="7"/>
  <c r="G62" i="7"/>
  <c r="H61" i="7"/>
  <c r="G61" i="7"/>
  <c r="F61" i="7"/>
  <c r="H60" i="7"/>
  <c r="G60" i="7"/>
  <c r="F60" i="7"/>
  <c r="H59" i="7"/>
  <c r="G59" i="7"/>
  <c r="H58" i="7"/>
  <c r="G58" i="7"/>
  <c r="F58" i="7"/>
  <c r="H57" i="7"/>
  <c r="G57" i="7"/>
  <c r="F57" i="7"/>
  <c r="H55" i="7"/>
  <c r="E147" i="7"/>
  <c r="C147" i="7"/>
  <c r="P44" i="7"/>
  <c r="P47" i="7"/>
  <c r="D25" i="7"/>
  <c r="B108" i="7"/>
  <c r="G108" i="7"/>
  <c r="B93" i="7"/>
  <c r="G93" i="7"/>
  <c r="D60" i="7"/>
  <c r="P79" i="7"/>
  <c r="D59" i="7"/>
  <c r="D58" i="7"/>
  <c r="D57" i="7"/>
  <c r="D61" i="7"/>
  <c r="D62" i="7"/>
  <c r="E62" i="4"/>
  <c r="D62" i="4"/>
  <c r="C62" i="4"/>
  <c r="B62" i="4"/>
  <c r="B63" i="4"/>
  <c r="H69" i="7"/>
  <c r="D69" i="7"/>
  <c r="H71" i="7"/>
  <c r="D71" i="7"/>
  <c r="H70" i="7"/>
  <c r="D70" i="7"/>
  <c r="B147" i="7"/>
  <c r="C155" i="7"/>
  <c r="C162" i="7"/>
  <c r="C63" i="4"/>
  <c r="E50" i="3"/>
  <c r="D50" i="3"/>
  <c r="C50" i="3"/>
  <c r="B50" i="3"/>
  <c r="D147" i="7"/>
  <c r="B51" i="3"/>
  <c r="C51" i="3"/>
  <c r="C75" i="2"/>
  <c r="E75" i="2"/>
  <c r="B75" i="2"/>
  <c r="D75" i="2"/>
  <c r="E88" i="1"/>
  <c r="C89" i="1"/>
  <c r="C88" i="1"/>
  <c r="B88" i="1"/>
  <c r="D88" i="1"/>
  <c r="B89" i="1"/>
  <c r="B149" i="7"/>
  <c r="D155" i="7"/>
  <c r="D162" i="7"/>
  <c r="B76" i="2"/>
  <c r="C76" i="2"/>
  <c r="C97" i="13" l="1"/>
  <c r="H97" i="13" s="1"/>
  <c r="C113" i="13"/>
  <c r="H113" i="13" s="1"/>
  <c r="P45" i="13"/>
  <c r="P48" i="13" s="1"/>
  <c r="E25" i="13" s="1"/>
  <c r="N48" i="13"/>
  <c r="G61" i="12"/>
  <c r="P61" i="12"/>
  <c r="I60" i="12" s="1"/>
  <c r="E60" i="12" s="1"/>
  <c r="C120" i="13"/>
  <c r="E65" i="13"/>
  <c r="P63" i="13"/>
  <c r="I62" i="13" s="1"/>
  <c r="E62" i="13" s="1"/>
  <c r="P62" i="13"/>
  <c r="I61" i="13" s="1"/>
  <c r="E61" i="13" s="1"/>
  <c r="P64" i="13"/>
  <c r="I63" i="13" s="1"/>
  <c r="E63" i="13" s="1"/>
  <c r="P65" i="13"/>
  <c r="I64" i="13" s="1"/>
  <c r="E64" i="13" s="1"/>
  <c r="P61" i="13"/>
  <c r="I60" i="13" s="1"/>
  <c r="E60" i="13" s="1"/>
  <c r="G65" i="13"/>
  <c r="E65" i="12"/>
  <c r="E73" i="12"/>
  <c r="P65" i="12"/>
  <c r="I64" i="12" s="1"/>
  <c r="E64" i="12" s="1"/>
  <c r="G63" i="12"/>
  <c r="C7" i="12"/>
  <c r="C120" i="12" s="1"/>
  <c r="P63" i="12"/>
  <c r="I62" i="12" s="1"/>
  <c r="E62" i="12" s="1"/>
  <c r="N48" i="12"/>
  <c r="C113" i="11"/>
  <c r="H113" i="11" s="1"/>
  <c r="C7" i="11"/>
  <c r="P64" i="11"/>
  <c r="I63" i="11" s="1"/>
  <c r="E63" i="11" s="1"/>
  <c r="G61" i="11"/>
  <c r="E62" i="11"/>
  <c r="C97" i="11"/>
  <c r="H97" i="11" s="1"/>
  <c r="N48" i="11"/>
  <c r="C26" i="11"/>
  <c r="E73" i="11"/>
  <c r="P65" i="11"/>
  <c r="I64" i="11" s="1"/>
  <c r="E64" i="11" s="1"/>
  <c r="G62" i="11"/>
  <c r="P66" i="11"/>
  <c r="I65" i="11" s="1"/>
  <c r="E65" i="11" s="1"/>
  <c r="E60" i="11"/>
  <c r="P42" i="11"/>
  <c r="P45" i="11" s="1"/>
  <c r="P48" i="11" s="1"/>
  <c r="E25" i="11" s="1"/>
  <c r="G60" i="11"/>
  <c r="E61" i="11"/>
  <c r="Q44" i="10"/>
  <c r="Q47" i="10" s="1"/>
  <c r="E25" i="10" s="1"/>
  <c r="E58" i="10"/>
  <c r="H111" i="10"/>
  <c r="E59" i="10"/>
  <c r="E118" i="10" s="1"/>
  <c r="E126" i="10" s="1"/>
  <c r="E133" i="10" s="1"/>
  <c r="E61" i="10"/>
  <c r="E63" i="10"/>
  <c r="O44" i="10"/>
  <c r="E60" i="10"/>
  <c r="E62" i="10"/>
  <c r="E120" i="13" l="1"/>
  <c r="E128" i="13" s="1"/>
  <c r="E135" i="13" s="1"/>
  <c r="D128" i="13"/>
  <c r="D135" i="13" s="1"/>
  <c r="E120" i="12"/>
  <c r="E128" i="12" s="1"/>
  <c r="E135" i="12" s="1"/>
  <c r="D128" i="12"/>
  <c r="D135" i="12" s="1"/>
  <c r="C120" i="11"/>
  <c r="E120" i="11"/>
  <c r="E128" i="11" s="1"/>
  <c r="E135" i="11" s="1"/>
  <c r="D128" i="11"/>
  <c r="D135" i="11" s="1"/>
  <c r="O47" i="10"/>
  <c r="C26" i="10"/>
  <c r="C118" i="10" s="1"/>
  <c r="D122" i="13" l="1"/>
  <c r="D122" i="12"/>
  <c r="D122" i="11"/>
  <c r="D126" i="10"/>
  <c r="D133" i="10" s="1"/>
  <c r="D120" i="10"/>
</calcChain>
</file>

<file path=xl/sharedStrings.xml><?xml version="1.0" encoding="utf-8"?>
<sst xmlns="http://schemas.openxmlformats.org/spreadsheetml/2006/main" count="2089" uniqueCount="440">
  <si>
    <t>Sell 11 jerseys at $30 each</t>
    <phoneticPr fontId="1" type="noConversion"/>
  </si>
  <si>
    <t>Assume 9 hours at $35 per hour</t>
    <phoneticPr fontId="1" type="noConversion"/>
  </si>
  <si>
    <t>PO Box Rental</t>
    <phoneticPr fontId="1" type="noConversion"/>
  </si>
  <si>
    <t>General Office Supplies</t>
    <phoneticPr fontId="1" type="noConversion"/>
  </si>
  <si>
    <t>Audit</t>
    <phoneticPr fontId="1" type="noConversion"/>
  </si>
  <si>
    <t>Gifts</t>
    <phoneticPr fontId="1" type="noConversion"/>
  </si>
  <si>
    <t>7 paying teams per grade @ $175 per team</t>
    <phoneticPr fontId="1" type="noConversion"/>
  </si>
  <si>
    <t>State Prep Tournament</t>
    <phoneticPr fontId="1" type="noConversion"/>
  </si>
  <si>
    <t>5 paying teams per grade @ $195 per team</t>
    <phoneticPr fontId="1" type="noConversion"/>
  </si>
  <si>
    <t>7 paying teams per grade @ $175 per team</t>
    <phoneticPr fontId="1" type="noConversion"/>
  </si>
  <si>
    <t>Make this based on the number of tournaments we host - $800 per</t>
    <phoneticPr fontId="1" type="noConversion"/>
  </si>
  <si>
    <t>Youth passes to varsity games</t>
    <phoneticPr fontId="1" type="noConversion"/>
  </si>
  <si>
    <t>Volunteer Website/Wissports.net</t>
    <phoneticPr fontId="1" type="noConversion"/>
  </si>
  <si>
    <t>wissports - $40, volunteer - $0</t>
    <phoneticPr fontId="1" type="noConversion"/>
  </si>
  <si>
    <t>Coaching Equipment</t>
    <phoneticPr fontId="1" type="noConversion"/>
  </si>
  <si>
    <t>6th,7th,8th Home Tournament</t>
    <phoneticPr fontId="1" type="noConversion"/>
  </si>
  <si>
    <t>3rd,4th,5th Home Tournament</t>
    <phoneticPr fontId="1" type="noConversion"/>
  </si>
  <si>
    <t>Assume 36 games at $50 each</t>
    <phoneticPr fontId="1" type="noConversion"/>
  </si>
  <si>
    <t>High School girls can score</t>
    <phoneticPr fontId="1" type="noConversion"/>
  </si>
  <si>
    <t>High School girls can score</t>
    <phoneticPr fontId="1" type="noConversion"/>
  </si>
  <si>
    <t>Dontation to Booster club</t>
    <phoneticPr fontId="1" type="noConversion"/>
  </si>
  <si>
    <t>State Tourament?</t>
    <phoneticPr fontId="1" type="noConversion"/>
  </si>
  <si>
    <t>Summer Shooting Club</t>
    <phoneticPr fontId="1" type="noConversion"/>
  </si>
  <si>
    <t>Annual Meeting</t>
    <phoneticPr fontId="1" type="noConversion"/>
  </si>
  <si>
    <t>Uniforms</t>
    <phoneticPr fontId="1" type="noConversion"/>
  </si>
  <si>
    <t>Trophies</t>
  </si>
  <si>
    <t>Ref Fees</t>
  </si>
  <si>
    <t>Ref Scheduler</t>
  </si>
  <si>
    <t>Food Expense</t>
  </si>
  <si>
    <t>Decided not to provide food</t>
    <phoneticPr fontId="1" type="noConversion"/>
  </si>
  <si>
    <t>Actual</t>
    <phoneticPr fontId="1" type="noConversion"/>
  </si>
  <si>
    <t>Expenses</t>
    <phoneticPr fontId="1" type="noConversion"/>
  </si>
  <si>
    <t>Estimate</t>
    <phoneticPr fontId="1" type="noConversion"/>
  </si>
  <si>
    <t>Income</t>
    <phoneticPr fontId="1" type="noConversion"/>
  </si>
  <si>
    <t>Concessions/Admissions</t>
  </si>
  <si>
    <t>Entry fees</t>
  </si>
  <si>
    <t>Gym Rental</t>
  </si>
  <si>
    <t>5th - 5 Tournaments</t>
  </si>
  <si>
    <t>Comments</t>
  </si>
  <si>
    <t>Scorer Fees</t>
  </si>
  <si>
    <t>Start-up activities</t>
  </si>
  <si>
    <t>HOVL Games</t>
  </si>
  <si>
    <t>High School Allowance</t>
  </si>
  <si>
    <t>Totals</t>
  </si>
  <si>
    <t>Expected Surplus:</t>
  </si>
  <si>
    <t>Assume $175 for each road tournament</t>
  </si>
  <si>
    <t>Team Bracket Poster</t>
  </si>
  <si>
    <t>Enrollment</t>
  </si>
  <si>
    <t>Genreal Liability Insurance</t>
  </si>
  <si>
    <t>Assume HOVL Ref fees are $25 per game</t>
  </si>
  <si>
    <t>TST Website annual fee</t>
  </si>
  <si>
    <t>Activity</t>
  </si>
  <si>
    <t>Coach's Background Checks</t>
  </si>
  <si>
    <t>11/3 Home HOVL Games</t>
  </si>
  <si>
    <t>Trainer</t>
    <phoneticPr fontId="1" type="noConversion"/>
  </si>
  <si>
    <t>High School concessions</t>
    <phoneticPr fontId="1" type="noConversion"/>
  </si>
  <si>
    <t>Assume 36 games at $50 each</t>
  </si>
  <si>
    <t>Admissions</t>
  </si>
  <si>
    <t>Concessions</t>
  </si>
  <si>
    <t>Other Income</t>
  </si>
  <si>
    <t>New Concession Items</t>
  </si>
  <si>
    <t>ANGBC 2014-2015 Operating Budget</t>
  </si>
  <si>
    <t>Due in July</t>
  </si>
  <si>
    <t>Purchase 10 jerseys $30 each</t>
  </si>
  <si>
    <t>Performed audit in 2014</t>
  </si>
  <si>
    <t>Assume $320 for the 4 grades.</t>
  </si>
  <si>
    <t>Allowance for hotels for non-parent coaches</t>
  </si>
  <si>
    <t>Donation to First English</t>
  </si>
  <si>
    <t>Assume 82 girls at $120 (because of website fees)</t>
  </si>
  <si>
    <t>Asssume 18 coaches at $8 per</t>
  </si>
  <si>
    <t>Need to print numbers on inventory jerseys at $9 per (8 jerseys).</t>
  </si>
  <si>
    <t>Assume 15 are needed in 3rd and 4th grade</t>
  </si>
  <si>
    <t>$200 for Ryan, $200 For t-shirts and prizes</t>
  </si>
  <si>
    <t>15 for 5th Grade @ $50 per</t>
  </si>
  <si>
    <t>Supplies ($400)</t>
  </si>
  <si>
    <t>11/1 HOVL Road Games (15)</t>
  </si>
  <si>
    <t>11/8  HOVL Road Games (15)</t>
  </si>
  <si>
    <t>11/15 HOVL Road Games (15)</t>
  </si>
  <si>
    <t>Assume 24 road games (Four grades with two teams)</t>
  </si>
  <si>
    <t>Awards for 1st &amp; 2nd</t>
  </si>
  <si>
    <t>Assume 9 hours at $35 per hour</t>
  </si>
  <si>
    <t>Profit of $3,375</t>
  </si>
  <si>
    <t>Profit of $3,750</t>
  </si>
  <si>
    <t>EBracket</t>
  </si>
  <si>
    <t>Basketballs for 3rd Grad</t>
  </si>
  <si>
    <t>Assume 15 @ $40 per</t>
  </si>
  <si>
    <t>Not necessary since we are partnering with hosting state</t>
  </si>
  <si>
    <t>WSICT hosting</t>
  </si>
  <si>
    <t>No idea</t>
  </si>
  <si>
    <t>3 tournaments</t>
  </si>
  <si>
    <t>2 tournaments</t>
  </si>
  <si>
    <t>HOVL</t>
  </si>
  <si>
    <t>HS Concessions</t>
  </si>
  <si>
    <t>State Hosting</t>
  </si>
  <si>
    <t xml:space="preserve">1 tounament </t>
  </si>
  <si>
    <t>Road Tournament Fees - No Home Tournament for 6-8</t>
  </si>
  <si>
    <t>8th - 7 Tournaments</t>
  </si>
  <si>
    <t>7th - 7 Tournaments</t>
  </si>
  <si>
    <t>6th - 7 Tournaments</t>
  </si>
  <si>
    <t>4th - 5 Tournaments</t>
  </si>
  <si>
    <t>3rd - 4 Tournaments</t>
  </si>
  <si>
    <t>Assume 15 girls - 6 tournaments total</t>
  </si>
  <si>
    <t>Assume 18 girls - 10 tournaments total</t>
  </si>
  <si>
    <t>Assume 15 girls - 12 tournaments total</t>
  </si>
  <si>
    <t>Assume 18 girls - 14 tournaments total</t>
  </si>
  <si>
    <t>Assume 85 girls at $120 (because of website fees)</t>
  </si>
  <si>
    <t>General Liability Insurance</t>
  </si>
  <si>
    <t>Assumptions:</t>
  </si>
  <si>
    <t>3rd grade</t>
  </si>
  <si>
    <t>4th grade</t>
  </si>
  <si>
    <t>5th grade</t>
  </si>
  <si>
    <t>6th grade</t>
  </si>
  <si>
    <t>7th grade</t>
  </si>
  <si>
    <t>8th grade</t>
  </si>
  <si>
    <t>Road tournament fees</t>
  </si>
  <si>
    <t>Donation to Booster club</t>
  </si>
  <si>
    <t>Gym used for club practices</t>
  </si>
  <si>
    <t xml:space="preserve">Estimated </t>
  </si>
  <si>
    <t>total girls</t>
  </si>
  <si>
    <t xml:space="preserve">Tournaments </t>
  </si>
  <si>
    <t>for each girl</t>
  </si>
  <si>
    <t>needed</t>
  </si>
  <si>
    <t>Total</t>
  </si>
  <si>
    <t>Tournaments</t>
  </si>
  <si>
    <t>High School concessions</t>
  </si>
  <si>
    <t>Assumed cost of each road tournament</t>
  </si>
  <si>
    <t>Total girls</t>
  </si>
  <si>
    <t>3rd Grade</t>
  </si>
  <si>
    <t>4th Grade</t>
  </si>
  <si>
    <t>5th Grade</t>
  </si>
  <si>
    <t>6th Grade</t>
  </si>
  <si>
    <t>7th Grade</t>
  </si>
  <si>
    <t>8th Grade</t>
  </si>
  <si>
    <t xml:space="preserve">     Ref Fees</t>
  </si>
  <si>
    <t xml:space="preserve">     Scorer Fees</t>
  </si>
  <si>
    <t xml:space="preserve">     Ref Scheduler</t>
  </si>
  <si>
    <t xml:space="preserve">     Food Expense</t>
  </si>
  <si>
    <t xml:space="preserve">     Concessions/Admissions</t>
  </si>
  <si>
    <t>Awards for 1st &amp; 2nd place</t>
  </si>
  <si>
    <t>Budgeted</t>
  </si>
  <si>
    <t>Actual</t>
  </si>
  <si>
    <t>Tournament profit</t>
  </si>
  <si>
    <t>Expected Surplus (deficit):</t>
  </si>
  <si>
    <t>Number of girls</t>
  </si>
  <si>
    <t>HOVL League games</t>
  </si>
  <si>
    <t># of teams</t>
  </si>
  <si>
    <t># of games/day</t>
  </si>
  <si>
    <t>Total number</t>
  </si>
  <si>
    <t>of road games</t>
  </si>
  <si>
    <t>Number of road games (3rd - 6th grade)</t>
  </si>
  <si>
    <t>HOVL referee fees per game</t>
  </si>
  <si>
    <t># of paying</t>
  </si>
  <si>
    <t>visiting teams</t>
  </si>
  <si>
    <t>Amount of team entry fee</t>
  </si>
  <si>
    <t>Number of paying visiting teams</t>
  </si>
  <si>
    <t>Enrollment fee per team</t>
  </si>
  <si>
    <t>HOVL road game referee fee per game</t>
  </si>
  <si>
    <t>Add numbers to jerseys in inventory</t>
  </si>
  <si>
    <t>Currently using this service for free</t>
  </si>
  <si>
    <t>Number of Road Tournaments (excludes North tournaments)</t>
  </si>
  <si>
    <t xml:space="preserve">Road Tournament Fees </t>
  </si>
  <si>
    <t>Expense</t>
  </si>
  <si>
    <t>State of WI - annual report</t>
  </si>
  <si>
    <t>Donation to First English Lutheran Church</t>
  </si>
  <si>
    <t>TST Website annual fee (Sport Ngin)</t>
  </si>
  <si>
    <t>Grade</t>
  </si>
  <si>
    <t>Cost per</t>
  </si>
  <si>
    <t>Uniform</t>
  </si>
  <si>
    <t>Cost</t>
  </si>
  <si>
    <t>Uniforms - sales proceeds</t>
  </si>
  <si>
    <t>See uniform information in "Assumptions" section</t>
  </si>
  <si>
    <t>Purchase jerseys for inventory (no numbers)</t>
  </si>
  <si>
    <t>Hotel allowance for non-parent coaches</t>
  </si>
  <si>
    <t>Other gifts</t>
  </si>
  <si>
    <t>Actual girls</t>
  </si>
  <si>
    <t>Estimated girls</t>
  </si>
  <si>
    <t xml:space="preserve">Enrollment fee </t>
  </si>
  <si>
    <t>Uniform expense</t>
  </si>
  <si>
    <t>HOVL League - Road Games</t>
  </si>
  <si>
    <t>Concession revenue</t>
  </si>
  <si>
    <t>Admissions revenue</t>
  </si>
  <si>
    <t>Entry fee revenue</t>
  </si>
  <si>
    <t>(8 teams for 4 grades, 3 games each team = 12 games/grade = 48 games total)</t>
  </si>
  <si>
    <t>Concession revenue at high school scrimmage</t>
  </si>
  <si>
    <t>WSICT hosting revenue</t>
  </si>
  <si>
    <t>Other miscellaneous expense</t>
  </si>
  <si>
    <t>Print numbers on jerseys in inventory at $10 per (10 jerseys).</t>
  </si>
  <si>
    <t>T-shirts and prizes</t>
  </si>
  <si>
    <t>8 teams total - 1 North team</t>
  </si>
  <si>
    <t>Tournaments/girl</t>
  </si>
  <si>
    <t>Enrollment fee</t>
  </si>
  <si>
    <t># Tournaments</t>
  </si>
  <si>
    <t>Calendar raffle revenue</t>
  </si>
  <si>
    <t>Enrollment fees</t>
  </si>
  <si>
    <t>Summer Party expense</t>
  </si>
  <si>
    <t>Clothing vendor revenue</t>
  </si>
  <si>
    <t>Ebracket (Jason V)</t>
  </si>
  <si>
    <t>Purchase 0 jerseys with no numbers at $20 each</t>
  </si>
  <si>
    <t>Assume 15 basketballs @ $45 each</t>
  </si>
  <si>
    <t>4 courts for 9 hours equals 36 games at $50 per game</t>
  </si>
  <si>
    <t>(not netted with CC fees - parents pay fee)</t>
  </si>
  <si>
    <t>Home Tournament - 3rd - 4th grade</t>
  </si>
  <si>
    <t>Home Tournament - 5th - 8th grade</t>
  </si>
  <si>
    <t>Extra uniforms</t>
  </si>
  <si>
    <t>3rd and 4th grade</t>
  </si>
  <si>
    <t>5th - 8th grade</t>
  </si>
  <si>
    <t>3rd - 4th</t>
  </si>
  <si>
    <t>5th - 8th</t>
  </si>
  <si>
    <t>Shirts for coaches</t>
  </si>
  <si>
    <t>Due in July $788 + $0 web site upgrade</t>
  </si>
  <si>
    <t>Moneyminder subscription</t>
  </si>
  <si>
    <t>Supplies for coaches</t>
  </si>
  <si>
    <t>Head coaching fees</t>
  </si>
  <si>
    <t>Survey Monkey cost</t>
  </si>
  <si>
    <t>Gym rentals for practices</t>
  </si>
  <si>
    <t>Per prior year activity report</t>
  </si>
  <si>
    <t>Assume $335 for the 4 grades participating (5th - 8th grade)</t>
  </si>
  <si>
    <t>Accounting software</t>
  </si>
  <si>
    <t>Uniform cost charged to girls</t>
  </si>
  <si>
    <t>HuTerra program revenue</t>
  </si>
  <si>
    <t>Wissports.net</t>
  </si>
  <si>
    <t>Basketballs for club</t>
  </si>
  <si>
    <t>State Tournament Fees -WSICT or Badgerland</t>
  </si>
  <si>
    <t>Garden Banners</t>
  </si>
  <si>
    <t>Program Director fees</t>
  </si>
  <si>
    <t>Club gets 10% of proceeds from clothing vendors if applicable</t>
  </si>
  <si>
    <t>Uniforms - cost - 5th - 8th grade</t>
  </si>
  <si>
    <t>Purchase uniforms -3rd/4th grade</t>
  </si>
  <si>
    <t>The club provides to 3rd/4th grade and collects at season end</t>
  </si>
  <si>
    <t>(8 teams for 2 grades, 4 games each team = 8 games/grade = 32 games total)</t>
  </si>
  <si>
    <t>Poster - Team Brackets</t>
  </si>
  <si>
    <t>Less assuming leftovers from Saturday</t>
  </si>
  <si>
    <t>Court sponsorship($1,000 weekend)</t>
  </si>
  <si>
    <t>48 games at $50 per game</t>
  </si>
  <si>
    <t>2018/2019</t>
  </si>
  <si>
    <t xml:space="preserve">   Home HOVL Games - Host on 12/1/18</t>
  </si>
  <si>
    <t>Estimated profit of $500 for hosting HOVL</t>
  </si>
  <si>
    <t xml:space="preserve">11/10  HOVL Road Games </t>
  </si>
  <si>
    <t>Home Tournament - 3rd - 5th grade</t>
  </si>
  <si>
    <t>Home Tournament - 6th - 8th grade</t>
  </si>
  <si>
    <t>Candy Bar revenue</t>
  </si>
  <si>
    <t>(8 teams for 3 grades, 3 games each team = 12 games/grade = 36 games total)</t>
  </si>
  <si>
    <t>Girls needing</t>
  </si>
  <si>
    <t>Uniforms</t>
  </si>
  <si>
    <t>Girls sell 3 boxes each (40 bars in a box)- cost is 60%</t>
  </si>
  <si>
    <t>High school 150 banners at $30 each (paid $15 each)</t>
  </si>
  <si>
    <t>Coaches background check</t>
  </si>
  <si>
    <t>Assume 15 coaches at $25 each (includes background check)</t>
  </si>
  <si>
    <t>3rd and 4th grade uniforms - estimate 5 at $90 each</t>
  </si>
  <si>
    <t>$40hr for 1.5 hour practice = $60 - estimate total 20 practices</t>
  </si>
  <si>
    <t>2019/2020</t>
  </si>
  <si>
    <t>3rd, 4th and 5th Grade Home Tournament - 2/8/20</t>
  </si>
  <si>
    <t>6th, 7th and 8th Grade Home Tournament - 2/9/20</t>
  </si>
  <si>
    <t>ANGBC 2019-2020 Operating Budget (7/1/19 - 6/30/20)</t>
  </si>
  <si>
    <t>Remaining 140 banners sold at $15 (to be sold early in 2020)</t>
  </si>
  <si>
    <t>No audit performed in 2019</t>
  </si>
  <si>
    <t>3rd and 4th Grade Home Tournament - N/A in 2019/2020</t>
  </si>
  <si>
    <t>5th - 8th Grade Home Tournament - N/A in 2019/2020</t>
  </si>
  <si>
    <t>Monthly fee of $26 - FYE 6/30/19 + $409</t>
  </si>
  <si>
    <t xml:space="preserve">11/2 HOVL Road Games </t>
  </si>
  <si>
    <t xml:space="preserve">11/17 HOVL Road Games </t>
  </si>
  <si>
    <t>Assumes 9 hours at $35/hour</t>
  </si>
  <si>
    <t>3 non-parent head coaches for the 5th - 8th grade (only 8th grade will be non-parent this year)</t>
  </si>
  <si>
    <t>State tournament - 3 coaches, 2 nights, $100 night (adjusted for 1 non-parent coach)</t>
  </si>
  <si>
    <t>8 teams total - 2 North teams</t>
  </si>
  <si>
    <t>Club Skill Clinic</t>
  </si>
  <si>
    <t>Club will pay $10 per player plus gym fees.  Ryan Borowicz coming to teach.</t>
  </si>
  <si>
    <t>2020/2021</t>
  </si>
  <si>
    <t>2021/2022</t>
  </si>
  <si>
    <t>ANGBC 2021-2022 Operating Budget (7/1/21 - 6/30/22)</t>
  </si>
  <si>
    <t>ANGBC 2018-2019 Operating Budget (7/1/18 - 6/30/19)</t>
  </si>
  <si>
    <t>Remaining 140 banners sold at $15 (to be sold early in 2019)</t>
  </si>
  <si>
    <t>2017/2018</t>
  </si>
  <si>
    <t>4 non-parent head coaches for the 5th - 8th grade (5th grade will be parent)</t>
  </si>
  <si>
    <t>Lucas J.</t>
  </si>
  <si>
    <t>Monthly fee of $26</t>
  </si>
  <si>
    <t>No audit performed in 2018</t>
  </si>
  <si>
    <t>State tournament - 3 coaches, 2 nights, $100 night</t>
  </si>
  <si>
    <t xml:space="preserve">11/3 HOVL Road Games </t>
  </si>
  <si>
    <t xml:space="preserve">12/1 HOVL Road Games </t>
  </si>
  <si>
    <t>3rd, 4th and 5th Grade Home Tournament - 2/9/19</t>
  </si>
  <si>
    <t>6th, 7th and 8th Grade Home Tournament - 2/10/19</t>
  </si>
  <si>
    <t>3rd and 4th Grade Home Tournament - N/A in 2018/2019</t>
  </si>
  <si>
    <t>5th - 8th Grade Home Tournament - N/A in 2018/2019</t>
  </si>
  <si>
    <t>Total above</t>
  </si>
  <si>
    <t>Revenue</t>
  </si>
  <si>
    <t>Expenses</t>
  </si>
  <si>
    <t>Totals per the budget on the accounting software</t>
  </si>
  <si>
    <t>Cash for admissions - seed money</t>
  </si>
  <si>
    <t>Cash for concessions - seed money</t>
  </si>
  <si>
    <t>Per prior year financial report</t>
  </si>
  <si>
    <t>Backpacks for coaches</t>
  </si>
  <si>
    <t>Print numbers on jerseys in inventory at $10 per (0 jerseys).</t>
  </si>
  <si>
    <t>Accounting software - FYE - 6/30/21 = $165</t>
  </si>
  <si>
    <t>No audit performed in 2021</t>
  </si>
  <si>
    <t>BADL fees per team</t>
  </si>
  <si>
    <t>BADL - total team fees</t>
  </si>
  <si>
    <t>Number of ANGBC teams in BADL</t>
  </si>
  <si>
    <t>BADL - League</t>
  </si>
  <si>
    <t xml:space="preserve">   BADL - League - Host on 11/20/21</t>
  </si>
  <si>
    <t>Estimated profit of $500 for hosting HOVL in prior years</t>
  </si>
  <si>
    <t>3rd, 4th and 5th Grade Home Tournament - 2/19/22</t>
  </si>
  <si>
    <t>6th, 7th and 8th Grade Home Tournament - 2/20/22</t>
  </si>
  <si>
    <t>Parent volunteer buy out</t>
  </si>
  <si>
    <t>Parent volunteer buy out revenue</t>
  </si>
  <si>
    <t>Number of buy outs</t>
  </si>
  <si>
    <t>Charge per each buy out</t>
  </si>
  <si>
    <t>See parent buy out information in "Assumptions" section</t>
  </si>
  <si>
    <t>Assume 10 basketballs @ $45 each</t>
  </si>
  <si>
    <t>Assumptions</t>
  </si>
  <si>
    <t>Grand Totals</t>
  </si>
  <si>
    <t>Coaches background checks</t>
  </si>
  <si>
    <t>1 non-parent head coach for the 3rd grade</t>
  </si>
  <si>
    <t>4 courts for 9 hours equals 36 games at $60 per game</t>
  </si>
  <si>
    <t xml:space="preserve">Elected to not sell candy bars </t>
  </si>
  <si>
    <t xml:space="preserve">Assume15 coaches at $10 each </t>
  </si>
  <si>
    <t>They are instead using the large black coaches bags</t>
  </si>
  <si>
    <t>Club Skills Clinic</t>
  </si>
  <si>
    <t xml:space="preserve">Skills clinic fees </t>
  </si>
  <si>
    <t>We currently do not anticipate the use of outside gyms</t>
  </si>
  <si>
    <t>No longer intending to use this service</t>
  </si>
  <si>
    <t>State tournament - 0 coaches, 2 nights, (only 1 non-parent coach for 3rd grade)</t>
  </si>
  <si>
    <t>Not intending to use this gym for club practices</t>
  </si>
  <si>
    <t>BADL - League Fees</t>
  </si>
  <si>
    <t xml:space="preserve">State Tournament Fees </t>
  </si>
  <si>
    <t>WSICT or Badgerland</t>
  </si>
  <si>
    <t>Awards for 1st, 2nd and 3rd place</t>
  </si>
  <si>
    <t>Assumes 9 hours at $35/hour (elected to not have trainer)</t>
  </si>
  <si>
    <t>Estimated to receive $1,500 for the weekend</t>
  </si>
  <si>
    <t>Court sponsorship revenue</t>
  </si>
  <si>
    <t>Referee Fees</t>
  </si>
  <si>
    <t>Referee Scheduler</t>
  </si>
  <si>
    <t>Used to post home tournament information</t>
  </si>
  <si>
    <t>The club provides for 3rd to 6th grade and collects at season end</t>
  </si>
  <si>
    <t>Uniforms - 3rd to 8th grade</t>
  </si>
  <si>
    <t>Elected to not sell calendars</t>
  </si>
  <si>
    <t>Remaining 140 banners sold at $15 (elected to not sell)</t>
  </si>
  <si>
    <t>Donation to Booster club in past years</t>
  </si>
  <si>
    <t>Dependent on the needs of the high school program</t>
  </si>
  <si>
    <t xml:space="preserve">        Referee Fees</t>
  </si>
  <si>
    <t xml:space="preserve">        Scorer Fees</t>
  </si>
  <si>
    <t xml:space="preserve">        Food Expense</t>
  </si>
  <si>
    <t xml:space="preserve">        Concessions/Admissions</t>
  </si>
  <si>
    <t>High School girls will work at the scorer's tables</t>
  </si>
  <si>
    <t>(Revenue less $1,000 gym rental cost)</t>
  </si>
  <si>
    <t>ANGBC 2023-2024 Operating Budget (7/1/23 - 6/30/24)</t>
  </si>
  <si>
    <t>2022/2023</t>
  </si>
  <si>
    <t>2023/2024</t>
  </si>
  <si>
    <t>No audit performed in 2023</t>
  </si>
  <si>
    <t>Budget</t>
  </si>
  <si>
    <t>Club Skills Camps</t>
  </si>
  <si>
    <t>Concession revenue at high school scrimmage at beginning of year</t>
  </si>
  <si>
    <t>Estimated profit of $1,000 for hosting HOVL in prior years</t>
  </si>
  <si>
    <t>Assume 12 basketballs @ $75 each</t>
  </si>
  <si>
    <t>Team Parties</t>
  </si>
  <si>
    <t>Accounting software - FYE - 6/30/22 = $247</t>
  </si>
  <si>
    <t>Assume $400 for the 4 grades participating (5th - 8th grade)</t>
  </si>
  <si>
    <t>The club provides for 3rd to 8th grade and collects at season end</t>
  </si>
  <si>
    <t>Instead of using the large black coaches bags (already bought)</t>
  </si>
  <si>
    <t>Estimated</t>
  </si>
  <si>
    <t>Actual -</t>
  </si>
  <si>
    <t>Estimated -</t>
  </si>
  <si>
    <t>HOVL.BADL - League Fees</t>
  </si>
  <si>
    <t>We elected to not host an HOVL event this year.</t>
  </si>
  <si>
    <t>HOVL/BADL - League</t>
  </si>
  <si>
    <t>HOVL/BADL estimated fees per team</t>
  </si>
  <si>
    <t>Remaining banners sold at $15 (elected to not sell)</t>
  </si>
  <si>
    <t>Due in July $780 + $0 web site upgrade</t>
  </si>
  <si>
    <t>Skills camp fees paid for girls (Ryan B, etc)</t>
  </si>
  <si>
    <t>Updated based on latest annual premium paid</t>
  </si>
  <si>
    <t>Warm up tops or other apparel</t>
  </si>
  <si>
    <t>Gifts to 8th grade team</t>
  </si>
  <si>
    <t>HOVL/BADL - team fees</t>
  </si>
  <si>
    <t xml:space="preserve">   HOVL - League - Host on ?? - N/A</t>
  </si>
  <si>
    <t>Awards for 1st and 2nd place</t>
  </si>
  <si>
    <t>Assumes 9 hours at $35/hour (elected to not have a trainer)</t>
  </si>
  <si>
    <t>Estimated to receive $2,000 for the weekend</t>
  </si>
  <si>
    <t>Elected to not do a concession stand for the current year.</t>
  </si>
  <si>
    <t>3rd, 4th and 5th Grade Home Tournament - Feb 3, 2024</t>
  </si>
  <si>
    <t>6th, 7th and 8th Grade Home Tournament - Feb 4, 2024</t>
  </si>
  <si>
    <t>End of year parties - estimated cost of $20 per girl</t>
  </si>
  <si>
    <t>State tournament - 0 coaches, 2 nights, (only 1 non-parent coach for 7th grade)</t>
  </si>
  <si>
    <t>3 non-parent head coaches - 1 for 3rd grade &amp; 2 for 7th grade</t>
  </si>
  <si>
    <t>ANGBC 2024-2025 Operating Budget (7/1/24 - 6/30/25)</t>
  </si>
  <si>
    <t>3rd, 4th and 5th Grade Home Tournament - Feb 1, 2025???</t>
  </si>
  <si>
    <t>6th, 7th and 8th Grade Home Tournament - Feb 2, 2025???</t>
  </si>
  <si>
    <t>2024/2025</t>
  </si>
  <si>
    <t>No audit performed in 2024</t>
  </si>
  <si>
    <t>Number of Road Tournaments (excludes North and State tournaments)</t>
  </si>
  <si>
    <t>Shooting Shirts</t>
  </si>
  <si>
    <t>Shooting shirts for each registered player $25??</t>
  </si>
  <si>
    <t>Summer Camp Registriations</t>
  </si>
  <si>
    <t>Skills camp fees paid for girls (Ryan B, Syd Levy, etc)</t>
  </si>
  <si>
    <t xml:space="preserve">Assume 12 coaches at $18 each </t>
  </si>
  <si>
    <t>3 non-parent head coaches - 4th grade, 7th grade, and 8th grade</t>
  </si>
  <si>
    <t>Coaching Development</t>
  </si>
  <si>
    <t>Supplies for coaches $100 per team</t>
  </si>
  <si>
    <t>End of year parties - estimated cost of $25 per girl</t>
  </si>
  <si>
    <t>Warm up tops or other apparel $60 per girl</t>
  </si>
  <si>
    <t>High School Camp Sponsorship</t>
  </si>
  <si>
    <t>Domain Network Website Subscription</t>
  </si>
  <si>
    <t>GoDaddy Website subscription</t>
  </si>
  <si>
    <t>ANGBC 2025-2026 Operating Budget (7/1/25 - 6/30/26)</t>
  </si>
  <si>
    <t>2025/2026</t>
  </si>
  <si>
    <t xml:space="preserve">   HOVL - League - Hosting</t>
  </si>
  <si>
    <t>Club gets $100 per booth from vendors if applicable</t>
  </si>
  <si>
    <t>Home Tourney  vendor revenue</t>
  </si>
  <si>
    <t>$79.00 per month (SportsEngine website)</t>
  </si>
  <si>
    <t>TST Website fee (SportsEngine)</t>
  </si>
  <si>
    <t>Practice jerseys for inventory</t>
  </si>
  <si>
    <t>Coaches Camp</t>
  </si>
  <si>
    <t>No audit performed in 2025</t>
  </si>
  <si>
    <t>Decal / Stickers revenue</t>
  </si>
  <si>
    <t>Sponsorships</t>
  </si>
  <si>
    <t>Basketball Camp Registriations</t>
  </si>
  <si>
    <t>Skills camp fees (Alyssa DeCicco, Syd Levy, ETS, etc)</t>
  </si>
  <si>
    <t>End of year parties - $300 per team</t>
  </si>
  <si>
    <t>Stamps, envelopes, etc.</t>
  </si>
  <si>
    <t>Donated stickers to sell</t>
  </si>
  <si>
    <t>Matching hoodie and sweatpants (Name and Number) necklace</t>
  </si>
  <si>
    <t>Estimated based on previous years</t>
  </si>
  <si>
    <t>(20) Reversible practice jerseys at $15 each</t>
  </si>
  <si>
    <t>(77) Shooting shirts for each registered player $38</t>
  </si>
  <si>
    <t>Little Juniors Skills Camp</t>
  </si>
  <si>
    <t>Assume 20 basketballs @ $90 each</t>
  </si>
  <si>
    <t>(2) 8ft hoops / (25) T-shirts at $15 each; $50 entry fee</t>
  </si>
  <si>
    <t>4 courts for 9 hours equals 36 games at $70 per game</t>
  </si>
  <si>
    <t>Hotel Expenses for Coaches</t>
  </si>
  <si>
    <t>4 hotel rooms at $125 each</t>
  </si>
  <si>
    <t>Coaches Apparel</t>
  </si>
  <si>
    <t>6 coaches / $125 credit per coach</t>
  </si>
  <si>
    <t>3rd, 4th and 5th Grade Home Tournament - Jan 31, 2026</t>
  </si>
  <si>
    <t>6th, 7th and 8th Grade Home Tournament - Feb 1, 2026</t>
  </si>
  <si>
    <t>Donated in previous years</t>
  </si>
  <si>
    <t>Donation to High School Program (2025 $5k advanced in 6/25)</t>
  </si>
  <si>
    <t>2 non-parent head coaches - 5th grade ($1500) and 7th grade ($2500)</t>
  </si>
  <si>
    <t>IRS - 990 Finance Report</t>
  </si>
  <si>
    <t>Annual Financial Report for IRS - 990</t>
  </si>
  <si>
    <t>Summer Camp, Little Dribblers, Holiday Camp</t>
  </si>
  <si>
    <t>Club Skills Camp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</si>
</sst>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30"/>
      <name val="Arial"/>
      <family val="2"/>
    </font>
    <font>
      <b/>
      <sz val="18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6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3" fillId="0" borderId="0" xfId="0" applyFont="1" applyAlignment="1">
      <alignment horizontal="centerContinuous"/>
    </xf>
    <xf numFmtId="164" fontId="24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2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wrapText="1" indent="2"/>
    </xf>
    <xf numFmtId="0" fontId="2" fillId="24" borderId="1" xfId="0" applyFont="1" applyFill="1" applyBorder="1" applyAlignment="1">
      <alignment horizontal="left" wrapText="1" indent="1"/>
    </xf>
    <xf numFmtId="0" fontId="4" fillId="24" borderId="1" xfId="0" applyFont="1" applyFill="1" applyBorder="1" applyAlignment="1">
      <alignment wrapText="1"/>
    </xf>
    <xf numFmtId="164" fontId="23" fillId="0" borderId="0" xfId="0" applyNumberFormat="1" applyFont="1" applyAlignment="1">
      <alignment horizontal="centerContinuous"/>
    </xf>
    <xf numFmtId="164" fontId="0" fillId="0" borderId="1" xfId="0" applyNumberForma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0" fontId="2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0" applyFont="1"/>
    <xf numFmtId="164" fontId="24" fillId="0" borderId="20" xfId="0" applyNumberFormat="1" applyFont="1" applyBorder="1" applyAlignment="1">
      <alignment horizontal="center" wrapText="1"/>
    </xf>
    <xf numFmtId="164" fontId="23" fillId="0" borderId="21" xfId="0" applyNumberFormat="1" applyFont="1" applyBorder="1" applyAlignment="1">
      <alignment horizontal="centerContinuous"/>
    </xf>
    <xf numFmtId="164" fontId="23" fillId="0" borderId="22" xfId="0" applyNumberFormat="1" applyFont="1" applyBorder="1" applyAlignment="1">
      <alignment horizontal="centerContinuous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41" fontId="0" fillId="0" borderId="16" xfId="0" applyNumberFormat="1" applyBorder="1"/>
    <xf numFmtId="0" fontId="25" fillId="0" borderId="16" xfId="0" applyFont="1" applyBorder="1" applyAlignment="1">
      <alignment horizontal="center" wrapText="1"/>
    </xf>
    <xf numFmtId="41" fontId="25" fillId="0" borderId="16" xfId="0" applyNumberFormat="1" applyFont="1" applyBorder="1" applyAlignment="1">
      <alignment horizontal="center"/>
    </xf>
    <xf numFmtId="41" fontId="27" fillId="0" borderId="16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64" fontId="0" fillId="0" borderId="23" xfId="0" applyNumberFormat="1" applyBorder="1" applyAlignment="1">
      <alignment wrapText="1"/>
    </xf>
    <xf numFmtId="164" fontId="4" fillId="0" borderId="23" xfId="0" applyNumberFormat="1" applyFont="1" applyBorder="1" applyAlignment="1">
      <alignment wrapText="1"/>
    </xf>
    <xf numFmtId="0" fontId="4" fillId="0" borderId="0" xfId="0" applyFont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4" fillId="0" borderId="23" xfId="0" applyFont="1" applyBorder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0" fillId="0" borderId="23" xfId="0" applyBorder="1"/>
    <xf numFmtId="0" fontId="26" fillId="0" borderId="0" xfId="0" applyFont="1" applyAlignment="1">
      <alignment wrapText="1"/>
    </xf>
    <xf numFmtId="0" fontId="26" fillId="0" borderId="23" xfId="0" applyFont="1" applyBorder="1"/>
    <xf numFmtId="0" fontId="26" fillId="0" borderId="24" xfId="0" applyFont="1" applyBorder="1" applyAlignment="1">
      <alignment wrapText="1"/>
    </xf>
    <xf numFmtId="0" fontId="26" fillId="0" borderId="25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/>
    <xf numFmtId="165" fontId="0" fillId="26" borderId="0" xfId="0" applyNumberFormat="1" applyFill="1"/>
    <xf numFmtId="0" fontId="0" fillId="26" borderId="0" xfId="0" applyFill="1" applyAlignment="1">
      <alignment horizontal="center"/>
    </xf>
    <xf numFmtId="0" fontId="0" fillId="26" borderId="16" xfId="0" applyFill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26" borderId="0" xfId="0" applyFill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164" fontId="0" fillId="26" borderId="0" xfId="0" applyNumberFormat="1" applyFill="1" applyAlignment="1">
      <alignment wrapText="1"/>
    </xf>
    <xf numFmtId="0" fontId="29" fillId="0" borderId="0" xfId="0" applyFont="1" applyAlignment="1">
      <alignment horizontal="centerContinuous"/>
    </xf>
    <xf numFmtId="0" fontId="30" fillId="0" borderId="23" xfId="0" applyFont="1" applyBorder="1" applyAlignment="1">
      <alignment horizontal="center"/>
    </xf>
    <xf numFmtId="165" fontId="30" fillId="0" borderId="24" xfId="0" applyNumberFormat="1" applyFont="1" applyBorder="1" applyAlignment="1">
      <alignment wrapText="1"/>
    </xf>
    <xf numFmtId="0" fontId="30" fillId="0" borderId="25" xfId="0" applyFont="1" applyBorder="1" applyAlignment="1">
      <alignment wrapText="1"/>
    </xf>
    <xf numFmtId="164" fontId="30" fillId="0" borderId="1" xfId="0" applyNumberFormat="1" applyFont="1" applyBorder="1" applyAlignment="1">
      <alignment wrapText="1"/>
    </xf>
    <xf numFmtId="0" fontId="4" fillId="0" borderId="26" xfId="0" applyFont="1" applyBorder="1"/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1" xfId="0" applyFont="1" applyBorder="1"/>
    <xf numFmtId="0" fontId="4" fillId="0" borderId="1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12" xfId="0" applyFont="1" applyBorder="1"/>
    <xf numFmtId="0" fontId="2" fillId="0" borderId="17" xfId="0" applyFont="1" applyBorder="1"/>
    <xf numFmtId="164" fontId="0" fillId="0" borderId="18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0" fillId="26" borderId="11" xfId="0" applyFill="1" applyBorder="1" applyAlignment="1">
      <alignment horizontal="center"/>
    </xf>
    <xf numFmtId="164" fontId="0" fillId="26" borderId="0" xfId="0" applyNumberFormat="1" applyFill="1"/>
    <xf numFmtId="0" fontId="2" fillId="0" borderId="23" xfId="0" applyFont="1" applyBorder="1" applyAlignment="1">
      <alignment horizontal="left" wrapText="1" indent="1"/>
    </xf>
    <xf numFmtId="0" fontId="4" fillId="0" borderId="23" xfId="0" applyFont="1" applyBorder="1" applyAlignment="1">
      <alignment horizontal="right"/>
    </xf>
    <xf numFmtId="0" fontId="4" fillId="0" borderId="1" xfId="0" applyFont="1" applyBorder="1" applyAlignment="1">
      <alignment horizontal="left" indent="2"/>
    </xf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34" xfId="0" applyBorder="1" applyAlignment="1">
      <alignment horizontal="center"/>
    </xf>
    <xf numFmtId="41" fontId="0" fillId="0" borderId="0" xfId="0" applyNumberFormat="1" applyAlignment="1">
      <alignment wrapText="1"/>
    </xf>
    <xf numFmtId="41" fontId="0" fillId="0" borderId="16" xfId="0" applyNumberFormat="1" applyBorder="1" applyAlignment="1">
      <alignment wrapText="1"/>
    </xf>
    <xf numFmtId="41" fontId="0" fillId="0" borderId="29" xfId="0" applyNumberFormat="1" applyBorder="1" applyAlignment="1">
      <alignment wrapText="1"/>
    </xf>
    <xf numFmtId="0" fontId="0" fillId="0" borderId="1" xfId="0" applyBorder="1" applyAlignment="1">
      <alignment horizontal="left" indent="2"/>
    </xf>
    <xf numFmtId="164" fontId="33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23" xfId="0" applyBorder="1" applyAlignment="1">
      <alignment wrapText="1"/>
    </xf>
    <xf numFmtId="0" fontId="4" fillId="0" borderId="23" xfId="0" applyFont="1" applyBorder="1" applyAlignment="1">
      <alignment horizontal="center"/>
    </xf>
    <xf numFmtId="44" fontId="4" fillId="26" borderId="0" xfId="0" applyNumberFormat="1" applyFont="1" applyFill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165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64" fontId="4" fillId="0" borderId="25" xfId="0" applyNumberFormat="1" applyFont="1" applyBorder="1" applyAlignment="1">
      <alignment horizontal="center" wrapText="1"/>
    </xf>
    <xf numFmtId="0" fontId="4" fillId="26" borderId="0" xfId="0" applyFont="1" applyFill="1" applyAlignment="1">
      <alignment horizontal="center"/>
    </xf>
    <xf numFmtId="44" fontId="4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1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24" borderId="21" xfId="0" applyFont="1" applyFill="1" applyBorder="1"/>
    <xf numFmtId="0" fontId="0" fillId="24" borderId="22" xfId="0" applyFill="1" applyBorder="1" applyAlignment="1">
      <alignment wrapText="1"/>
    </xf>
    <xf numFmtId="0" fontId="2" fillId="24" borderId="22" xfId="0" applyFont="1" applyFill="1" applyBorder="1"/>
    <xf numFmtId="0" fontId="2" fillId="24" borderId="22" xfId="0" applyFont="1" applyFill="1" applyBorder="1" applyAlignment="1">
      <alignment wrapText="1"/>
    </xf>
    <xf numFmtId="0" fontId="2" fillId="24" borderId="33" xfId="0" applyFont="1" applyFill="1" applyBorder="1"/>
    <xf numFmtId="0" fontId="0" fillId="24" borderId="33" xfId="0" applyFill="1" applyBorder="1"/>
    <xf numFmtId="0" fontId="25" fillId="24" borderId="22" xfId="0" applyFont="1" applyFill="1" applyBorder="1" applyAlignment="1">
      <alignment horizontal="left" wrapText="1"/>
    </xf>
    <xf numFmtId="0" fontId="0" fillId="24" borderId="22" xfId="0" applyFill="1" applyBorder="1"/>
    <xf numFmtId="0" fontId="0" fillId="0" borderId="24" xfId="0" applyBorder="1"/>
    <xf numFmtId="0" fontId="0" fillId="0" borderId="35" xfId="0" applyBorder="1" applyAlignment="1">
      <alignment wrapText="1"/>
    </xf>
    <xf numFmtId="164" fontId="0" fillId="0" borderId="35" xfId="0" applyNumberFormat="1" applyBorder="1" applyAlignment="1">
      <alignment wrapText="1"/>
    </xf>
    <xf numFmtId="164" fontId="0" fillId="0" borderId="26" xfId="0" applyNumberFormat="1" applyBorder="1" applyAlignment="1">
      <alignment wrapText="1"/>
    </xf>
    <xf numFmtId="164" fontId="3" fillId="0" borderId="20" xfId="0" applyNumberFormat="1" applyFont="1" applyBorder="1" applyAlignment="1">
      <alignment wrapText="1"/>
    </xf>
    <xf numFmtId="164" fontId="3" fillId="0" borderId="31" xfId="0" applyNumberFormat="1" applyFont="1" applyBorder="1" applyAlignment="1">
      <alignment wrapText="1"/>
    </xf>
    <xf numFmtId="0" fontId="3" fillId="0" borderId="36" xfId="0" applyFont="1" applyBorder="1" applyAlignment="1">
      <alignment wrapText="1"/>
    </xf>
    <xf numFmtId="164" fontId="3" fillId="0" borderId="37" xfId="0" applyNumberFormat="1" applyFont="1" applyBorder="1" applyAlignment="1">
      <alignment wrapText="1"/>
    </xf>
    <xf numFmtId="164" fontId="3" fillId="0" borderId="38" xfId="0" applyNumberFormat="1" applyFont="1" applyBorder="1" applyAlignment="1">
      <alignment wrapText="1"/>
    </xf>
    <xf numFmtId="164" fontId="0" fillId="0" borderId="25" xfId="0" applyNumberFormat="1" applyBorder="1" applyAlignment="1">
      <alignment wrapText="1"/>
    </xf>
    <xf numFmtId="0" fontId="3" fillId="0" borderId="39" xfId="0" applyFont="1" applyBorder="1" applyAlignment="1">
      <alignment wrapText="1"/>
    </xf>
    <xf numFmtId="164" fontId="3" fillId="0" borderId="39" xfId="0" applyNumberFormat="1" applyFont="1" applyBorder="1" applyAlignment="1">
      <alignment wrapText="1"/>
    </xf>
    <xf numFmtId="0" fontId="34" fillId="0" borderId="36" xfId="0" applyFont="1" applyBorder="1" applyAlignment="1">
      <alignment wrapText="1"/>
    </xf>
    <xf numFmtId="165" fontId="0" fillId="0" borderId="0" xfId="0" applyNumberFormat="1"/>
    <xf numFmtId="165" fontId="4" fillId="0" borderId="24" xfId="0" applyNumberFormat="1" applyFont="1" applyBorder="1" applyAlignment="1">
      <alignment wrapText="1"/>
    </xf>
    <xf numFmtId="0" fontId="25" fillId="25" borderId="0" xfId="0" applyFont="1" applyFill="1" applyAlignment="1">
      <alignment horizontal="center"/>
    </xf>
    <xf numFmtId="0" fontId="26" fillId="25" borderId="0" xfId="0" applyFont="1" applyFill="1" applyAlignment="1">
      <alignment horizontal="center"/>
    </xf>
    <xf numFmtId="0" fontId="4" fillId="25" borderId="16" xfId="0" applyFont="1" applyFill="1" applyBorder="1" applyAlignment="1">
      <alignment wrapText="1"/>
    </xf>
    <xf numFmtId="0" fontId="0" fillId="26" borderId="34" xfId="0" applyFill="1" applyBorder="1" applyAlignment="1">
      <alignment horizontal="center"/>
    </xf>
    <xf numFmtId="44" fontId="0" fillId="0" borderId="0" xfId="0" applyNumberFormat="1" applyAlignment="1">
      <alignment wrapText="1"/>
    </xf>
    <xf numFmtId="41" fontId="0" fillId="0" borderId="41" xfId="0" applyNumberFormat="1" applyBorder="1" applyAlignment="1">
      <alignment wrapText="1"/>
    </xf>
    <xf numFmtId="0" fontId="0" fillId="26" borderId="11" xfId="0" applyFill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4" fillId="0" borderId="23" xfId="0" applyFont="1" applyBorder="1" applyAlignment="1">
      <alignment horizontal="left"/>
    </xf>
    <xf numFmtId="164" fontId="33" fillId="25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/>
    </xf>
    <xf numFmtId="164" fontId="4" fillId="27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 indent="1"/>
    </xf>
    <xf numFmtId="0" fontId="2" fillId="27" borderId="1" xfId="0" applyFont="1" applyFill="1" applyBorder="1" applyAlignment="1">
      <alignment horizontal="left" wrapText="1" indent="1"/>
    </xf>
    <xf numFmtId="0" fontId="32" fillId="27" borderId="1" xfId="0" applyFont="1" applyFill="1" applyBorder="1" applyAlignment="1">
      <alignment horizontal="left" wrapText="1" indent="1"/>
    </xf>
    <xf numFmtId="0" fontId="2" fillId="27" borderId="1" xfId="0" applyFont="1" applyFill="1" applyBorder="1" applyAlignment="1">
      <alignment wrapText="1"/>
    </xf>
    <xf numFmtId="0" fontId="4" fillId="26" borderId="11" xfId="0" applyFont="1" applyFill="1" applyBorder="1" applyAlignment="1">
      <alignment horizontal="center"/>
    </xf>
    <xf numFmtId="0" fontId="0" fillId="25" borderId="0" xfId="0" applyFill="1" applyAlignment="1">
      <alignment wrapText="1"/>
    </xf>
    <xf numFmtId="164" fontId="4" fillId="25" borderId="1" xfId="0" applyNumberFormat="1" applyFont="1" applyFill="1" applyBorder="1" applyAlignment="1">
      <alignment wrapText="1"/>
    </xf>
    <xf numFmtId="0" fontId="4" fillId="25" borderId="0" xfId="0" applyFont="1" applyFill="1" applyAlignment="1">
      <alignment horizontal="center"/>
    </xf>
    <xf numFmtId="0" fontId="4" fillId="25" borderId="0" xfId="0" applyFont="1" applyFill="1"/>
    <xf numFmtId="0" fontId="4" fillId="25" borderId="0" xfId="0" applyFont="1" applyFill="1" applyAlignment="1">
      <alignment horizontal="center" wrapText="1"/>
    </xf>
    <xf numFmtId="0" fontId="0" fillId="25" borderId="16" xfId="0" applyFill="1" applyBorder="1" applyAlignment="1">
      <alignment wrapText="1"/>
    </xf>
    <xf numFmtId="41" fontId="4" fillId="25" borderId="16" xfId="0" applyNumberFormat="1" applyFont="1" applyFill="1" applyBorder="1" applyAlignment="1">
      <alignment horizontal="center"/>
    </xf>
    <xf numFmtId="41" fontId="27" fillId="25" borderId="16" xfId="0" applyNumberFormat="1" applyFont="1" applyFill="1" applyBorder="1" applyAlignment="1">
      <alignment horizontal="center"/>
    </xf>
    <xf numFmtId="0" fontId="0" fillId="25" borderId="0" xfId="0" applyFill="1"/>
    <xf numFmtId="0" fontId="4" fillId="25" borderId="16" xfId="0" applyFont="1" applyFill="1" applyBorder="1" applyAlignment="1">
      <alignment horizontal="center" wrapText="1"/>
    </xf>
    <xf numFmtId="0" fontId="26" fillId="25" borderId="0" xfId="0" applyFont="1" applyFill="1" applyAlignment="1">
      <alignment wrapText="1"/>
    </xf>
    <xf numFmtId="0" fontId="26" fillId="25" borderId="16" xfId="0" applyFont="1" applyFill="1" applyBorder="1" applyAlignment="1">
      <alignment horizontal="center" wrapText="1"/>
    </xf>
    <xf numFmtId="0" fontId="26" fillId="0" borderId="0" xfId="0" quotePrefix="1" applyFont="1" applyAlignment="1">
      <alignment horizontal="center"/>
    </xf>
    <xf numFmtId="0" fontId="0" fillId="25" borderId="0" xfId="0" applyFill="1" applyAlignment="1">
      <alignment horizontal="center"/>
    </xf>
    <xf numFmtId="0" fontId="0" fillId="25" borderId="11" xfId="0" applyFill="1" applyBorder="1" applyAlignment="1">
      <alignment horizontal="center"/>
    </xf>
    <xf numFmtId="0" fontId="28" fillId="26" borderId="21" xfId="0" applyFont="1" applyFill="1" applyBorder="1"/>
    <xf numFmtId="0" fontId="0" fillId="26" borderId="33" xfId="0" applyFill="1" applyBorder="1"/>
    <xf numFmtId="0" fontId="0" fillId="26" borderId="22" xfId="0" applyFill="1" applyBorder="1"/>
    <xf numFmtId="0" fontId="28" fillId="0" borderId="21" xfId="0" applyFont="1" applyBorder="1"/>
    <xf numFmtId="0" fontId="0" fillId="0" borderId="33" xfId="0" applyBorder="1"/>
    <xf numFmtId="0" fontId="0" fillId="0" borderId="22" xfId="0" applyBorder="1"/>
    <xf numFmtId="41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24" borderId="22" xfId="0" applyFont="1" applyFill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42" fontId="4" fillId="0" borderId="0" xfId="0" applyNumberFormat="1" applyFont="1"/>
    <xf numFmtId="42" fontId="0" fillId="0" borderId="0" xfId="0" applyNumberFormat="1"/>
    <xf numFmtId="164" fontId="0" fillId="0" borderId="11" xfId="0" applyNumberFormat="1" applyBorder="1" applyAlignment="1">
      <alignment wrapText="1"/>
    </xf>
    <xf numFmtId="164" fontId="0" fillId="0" borderId="34" xfId="0" applyNumberFormat="1" applyBorder="1" applyAlignment="1">
      <alignment wrapText="1"/>
    </xf>
    <xf numFmtId="164" fontId="26" fillId="0" borderId="0" xfId="0" applyNumberFormat="1" applyFont="1" applyAlignment="1">
      <alignment horizontal="center" wrapText="1"/>
    </xf>
    <xf numFmtId="0" fontId="4" fillId="0" borderId="16" xfId="0" applyFont="1" applyBorder="1" applyAlignment="1">
      <alignment wrapText="1"/>
    </xf>
    <xf numFmtId="0" fontId="0" fillId="0" borderId="34" xfId="0" applyBorder="1" applyAlignment="1">
      <alignment horizontal="center" wrapText="1"/>
    </xf>
    <xf numFmtId="164" fontId="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26" borderId="0" xfId="0" applyFill="1" applyAlignment="1">
      <alignment wrapText="1"/>
    </xf>
    <xf numFmtId="0" fontId="23" fillId="0" borderId="42" xfId="0" applyFont="1" applyBorder="1" applyAlignment="1">
      <alignment horizontal="centerContinuous"/>
    </xf>
    <xf numFmtId="164" fontId="24" fillId="0" borderId="43" xfId="0" applyNumberFormat="1" applyFont="1" applyBorder="1" applyAlignment="1">
      <alignment horizontal="center" wrapText="1"/>
    </xf>
    <xf numFmtId="0" fontId="2" fillId="0" borderId="44" xfId="0" applyFont="1" applyBorder="1" applyAlignment="1">
      <alignment horizontal="left" wrapText="1" indent="1"/>
    </xf>
    <xf numFmtId="0" fontId="0" fillId="0" borderId="45" xfId="0" applyBorder="1" applyAlignment="1">
      <alignment wrapText="1"/>
    </xf>
    <xf numFmtId="0" fontId="4" fillId="0" borderId="44" xfId="0" applyFont="1" applyBorder="1" applyAlignment="1">
      <alignment horizontal="left" wrapText="1" indent="2"/>
    </xf>
    <xf numFmtId="0" fontId="4" fillId="0" borderId="44" xfId="0" applyFont="1" applyBorder="1" applyAlignment="1">
      <alignment horizontal="left" indent="2"/>
    </xf>
    <xf numFmtId="0" fontId="4" fillId="0" borderId="29" xfId="0" applyFont="1" applyBorder="1" applyAlignment="1">
      <alignment wrapText="1"/>
    </xf>
    <xf numFmtId="0" fontId="0" fillId="0" borderId="44" xfId="0" applyBorder="1" applyAlignment="1">
      <alignment wrapText="1"/>
    </xf>
    <xf numFmtId="0" fontId="4" fillId="0" borderId="45" xfId="0" applyFont="1" applyBorder="1" applyAlignment="1">
      <alignment wrapText="1"/>
    </xf>
    <xf numFmtId="0" fontId="0" fillId="0" borderId="44" xfId="0" applyBorder="1" applyAlignment="1">
      <alignment horizontal="left" wrapText="1" indent="2"/>
    </xf>
    <xf numFmtId="0" fontId="0" fillId="0" borderId="44" xfId="0" applyBorder="1" applyAlignment="1">
      <alignment horizontal="left" indent="2"/>
    </xf>
    <xf numFmtId="165" fontId="2" fillId="0" borderId="45" xfId="0" applyNumberFormat="1" applyFont="1" applyBorder="1" applyAlignment="1">
      <alignment wrapText="1"/>
    </xf>
    <xf numFmtId="0" fontId="2" fillId="0" borderId="45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4" fillId="0" borderId="44" xfId="0" applyFont="1" applyBorder="1" applyAlignment="1">
      <alignment horizontal="left" vertical="center" wrapText="1" indent="2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wrapText="1"/>
    </xf>
    <xf numFmtId="164" fontId="4" fillId="0" borderId="46" xfId="0" applyNumberFormat="1" applyFont="1" applyBorder="1" applyAlignment="1">
      <alignment wrapText="1"/>
    </xf>
    <xf numFmtId="0" fontId="0" fillId="0" borderId="46" xfId="0" applyBorder="1" applyAlignment="1">
      <alignment wrapText="1"/>
    </xf>
    <xf numFmtId="0" fontId="4" fillId="0" borderId="47" xfId="0" applyFont="1" applyBorder="1"/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12" xfId="0" applyBorder="1"/>
    <xf numFmtId="0" fontId="4" fillId="0" borderId="43" xfId="0" applyFont="1" applyBorder="1" applyAlignment="1">
      <alignment wrapText="1"/>
    </xf>
    <xf numFmtId="164" fontId="4" fillId="0" borderId="20" xfId="0" applyNumberFormat="1" applyFont="1" applyBorder="1" applyAlignment="1">
      <alignment wrapText="1"/>
    </xf>
    <xf numFmtId="164" fontId="4" fillId="0" borderId="31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164" fontId="30" fillId="0" borderId="0" xfId="0" applyNumberFormat="1" applyFont="1" applyAlignment="1">
      <alignment wrapText="1"/>
    </xf>
    <xf numFmtId="164" fontId="4" fillId="0" borderId="11" xfId="0" applyNumberFormat="1" applyFont="1" applyBorder="1" applyAlignment="1">
      <alignment wrapText="1"/>
    </xf>
    <xf numFmtId="164" fontId="4" fillId="0" borderId="25" xfId="0" applyNumberFormat="1" applyFont="1" applyBorder="1" applyAlignment="1">
      <alignment wrapText="1"/>
    </xf>
    <xf numFmtId="164" fontId="33" fillId="0" borderId="0" xfId="0" applyNumberFormat="1" applyFont="1" applyAlignment="1">
      <alignment wrapText="1"/>
    </xf>
    <xf numFmtId="0" fontId="4" fillId="0" borderId="11" xfId="0" applyFont="1" applyBorder="1"/>
    <xf numFmtId="164" fontId="4" fillId="0" borderId="50" xfId="0" applyNumberFormat="1" applyFont="1" applyBorder="1" applyAlignment="1">
      <alignment wrapText="1"/>
    </xf>
    <xf numFmtId="164" fontId="3" fillId="0" borderId="42" xfId="0" applyNumberFormat="1" applyFont="1" applyBorder="1" applyAlignment="1">
      <alignment wrapText="1"/>
    </xf>
    <xf numFmtId="0" fontId="26" fillId="0" borderId="0" xfId="0" applyFont="1"/>
    <xf numFmtId="0" fontId="2" fillId="27" borderId="42" xfId="0" applyFont="1" applyFill="1" applyBorder="1" applyAlignment="1">
      <alignment wrapText="1"/>
    </xf>
    <xf numFmtId="164" fontId="33" fillId="0" borderId="44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28" borderId="42" xfId="0" applyNumberFormat="1" applyFont="1" applyFill="1" applyBorder="1" applyAlignment="1">
      <alignment wrapText="1"/>
    </xf>
    <xf numFmtId="0" fontId="2" fillId="0" borderId="43" xfId="0" applyFont="1" applyBorder="1" applyAlignment="1">
      <alignment horizontal="left" indent="1"/>
    </xf>
    <xf numFmtId="0" fontId="2" fillId="27" borderId="42" xfId="0" applyFont="1" applyFill="1" applyBorder="1" applyAlignment="1">
      <alignment horizontal="left" indent="1"/>
    </xf>
    <xf numFmtId="0" fontId="2" fillId="27" borderId="36" xfId="0" applyFont="1" applyFill="1" applyBorder="1" applyAlignment="1">
      <alignment horizontal="left"/>
    </xf>
    <xf numFmtId="164" fontId="4" fillId="27" borderId="38" xfId="0" applyNumberFormat="1" applyFont="1" applyFill="1" applyBorder="1" applyAlignment="1">
      <alignment wrapText="1"/>
    </xf>
    <xf numFmtId="0" fontId="2" fillId="0" borderId="25" xfId="0" applyFont="1" applyBorder="1" applyAlignment="1">
      <alignment horizontal="left" wrapText="1" indent="1"/>
    </xf>
    <xf numFmtId="0" fontId="4" fillId="0" borderId="43" xfId="0" applyFont="1" applyBorder="1" applyAlignment="1">
      <alignment horizontal="left" wrapText="1" indent="2"/>
    </xf>
    <xf numFmtId="0" fontId="2" fillId="27" borderId="36" xfId="0" applyFont="1" applyFill="1" applyBorder="1" applyAlignment="1">
      <alignment horizontal="left" indent="1"/>
    </xf>
    <xf numFmtId="0" fontId="2" fillId="27" borderId="37" xfId="0" applyFont="1" applyFill="1" applyBorder="1" applyAlignment="1">
      <alignment horizontal="left" wrapText="1" indent="1"/>
    </xf>
    <xf numFmtId="0" fontId="2" fillId="27" borderId="38" xfId="0" applyFont="1" applyFill="1" applyBorder="1" applyAlignment="1">
      <alignment horizontal="left" wrapText="1" indent="1"/>
    </xf>
    <xf numFmtId="0" fontId="4" fillId="0" borderId="15" xfId="0" applyFont="1" applyBorder="1" applyAlignment="1">
      <alignment horizontal="left" indent="2"/>
    </xf>
    <xf numFmtId="0" fontId="4" fillId="0" borderId="15" xfId="0" applyFont="1" applyBorder="1" applyAlignment="1">
      <alignment horizontal="left" wrapText="1" indent="2"/>
    </xf>
    <xf numFmtId="0" fontId="30" fillId="0" borderId="16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64" fontId="33" fillId="0" borderId="52" xfId="0" applyNumberFormat="1" applyFont="1" applyBorder="1" applyAlignment="1">
      <alignment wrapText="1"/>
    </xf>
    <xf numFmtId="164" fontId="0" fillId="0" borderId="46" xfId="0" applyNumberFormat="1" applyBorder="1" applyAlignment="1">
      <alignment wrapText="1"/>
    </xf>
    <xf numFmtId="0" fontId="25" fillId="0" borderId="0" xfId="0" applyFont="1" applyAlignment="1">
      <alignment horizontal="center"/>
    </xf>
    <xf numFmtId="164" fontId="4" fillId="0" borderId="1" xfId="0" applyNumberFormat="1" applyFont="1" applyBorder="1" applyAlignment="1">
      <alignment vertical="center" wrapText="1"/>
    </xf>
    <xf numFmtId="0" fontId="2" fillId="27" borderId="42" xfId="0" applyFont="1" applyFill="1" applyBorder="1" applyAlignment="1">
      <alignment horizontal="left" wrapText="1" indent="1"/>
    </xf>
    <xf numFmtId="0" fontId="2" fillId="27" borderId="51" xfId="0" applyFont="1" applyFill="1" applyBorder="1" applyAlignment="1">
      <alignment horizontal="left" wrapText="1" indent="2"/>
    </xf>
    <xf numFmtId="0" fontId="3" fillId="0" borderId="53" xfId="0" applyFont="1" applyBorder="1" applyAlignment="1">
      <alignment wrapText="1"/>
    </xf>
    <xf numFmtId="164" fontId="3" fillId="0" borderId="53" xfId="0" applyNumberFormat="1" applyFon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28" borderId="18" xfId="0" applyNumberForma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164" fontId="2" fillId="0" borderId="19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31" xfId="0" applyFont="1" applyBorder="1" applyAlignment="1">
      <alignment horizontal="left"/>
    </xf>
    <xf numFmtId="165" fontId="30" fillId="0" borderId="11" xfId="0" applyNumberFormat="1" applyFont="1" applyBorder="1" applyAlignment="1">
      <alignment wrapText="1"/>
    </xf>
    <xf numFmtId="0" fontId="4" fillId="0" borderId="12" xfId="0" applyFont="1" applyBorder="1" applyAlignment="1">
      <alignment horizontal="center"/>
    </xf>
    <xf numFmtId="42" fontId="4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2" fontId="4" fillId="0" borderId="18" xfId="0" applyNumberFormat="1" applyFont="1" applyBorder="1" applyAlignment="1">
      <alignment horizontal="center"/>
    </xf>
    <xf numFmtId="0" fontId="4" fillId="0" borderId="13" xfId="0" applyFont="1" applyBorder="1" applyAlignment="1">
      <alignment wrapText="1"/>
    </xf>
    <xf numFmtId="164" fontId="2" fillId="0" borderId="14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33" fillId="0" borderId="20" xfId="0" applyNumberFormat="1" applyFont="1" applyBorder="1" applyAlignment="1">
      <alignment wrapText="1"/>
    </xf>
    <xf numFmtId="164" fontId="0" fillId="25" borderId="0" xfId="0" applyNumberFormat="1" applyFill="1" applyAlignment="1">
      <alignment wrapText="1"/>
    </xf>
    <xf numFmtId="6" fontId="0" fillId="0" borderId="0" xfId="0" applyNumberFormat="1" applyAlignment="1">
      <alignment horizontal="center" wrapText="1"/>
    </xf>
    <xf numFmtId="165" fontId="0" fillId="0" borderId="16" xfId="0" applyNumberFormat="1" applyBorder="1" applyAlignment="1">
      <alignment horizontal="center"/>
    </xf>
    <xf numFmtId="6" fontId="0" fillId="26" borderId="16" xfId="0" applyNumberFormat="1" applyFill="1" applyBorder="1" applyAlignment="1">
      <alignment horizontal="center" wrapText="1"/>
    </xf>
    <xf numFmtId="0" fontId="23" fillId="24" borderId="42" xfId="0" applyFont="1" applyFill="1" applyBorder="1" applyAlignment="1">
      <alignment horizontal="centerContinuous"/>
    </xf>
    <xf numFmtId="164" fontId="23" fillId="24" borderId="21" xfId="0" applyNumberFormat="1" applyFont="1" applyFill="1" applyBorder="1" applyAlignment="1">
      <alignment horizontal="centerContinuous"/>
    </xf>
    <xf numFmtId="164" fontId="23" fillId="24" borderId="22" xfId="0" applyNumberFormat="1" applyFont="1" applyFill="1" applyBorder="1" applyAlignment="1">
      <alignment horizontal="centerContinuous"/>
    </xf>
    <xf numFmtId="0" fontId="0" fillId="24" borderId="12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164" fontId="24" fillId="24" borderId="43" xfId="0" applyNumberFormat="1" applyFont="1" applyFill="1" applyBorder="1" applyAlignment="1">
      <alignment horizontal="center" wrapText="1"/>
    </xf>
    <xf numFmtId="164" fontId="24" fillId="24" borderId="20" xfId="0" applyNumberFormat="1" applyFont="1" applyFill="1" applyBorder="1" applyAlignment="1">
      <alignment horizontal="center" wrapText="1"/>
    </xf>
    <xf numFmtId="0" fontId="4" fillId="0" borderId="15" xfId="0" applyFont="1" applyBorder="1"/>
    <xf numFmtId="164" fontId="4" fillId="0" borderId="1" xfId="0" applyNumberFormat="1" applyFont="1" applyBorder="1" applyAlignment="1">
      <alignment horizontal="center" wrapText="1"/>
    </xf>
    <xf numFmtId="0" fontId="2" fillId="0" borderId="23" xfId="0" applyFont="1" applyBorder="1"/>
    <xf numFmtId="164" fontId="4" fillId="25" borderId="0" xfId="0" applyNumberFormat="1" applyFont="1" applyFill="1" applyAlignment="1">
      <alignment wrapText="1"/>
    </xf>
    <xf numFmtId="164" fontId="0" fillId="25" borderId="34" xfId="0" applyNumberFormat="1" applyFill="1" applyBorder="1" applyAlignment="1">
      <alignment wrapText="1"/>
    </xf>
    <xf numFmtId="0" fontId="36" fillId="0" borderId="24" xfId="0" applyFont="1" applyBorder="1" applyAlignment="1">
      <alignment horizontal="center" wrapText="1"/>
    </xf>
    <xf numFmtId="0" fontId="36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indent="1"/>
    </xf>
    <xf numFmtId="0" fontId="2" fillId="0" borderId="51" xfId="0" applyFont="1" applyBorder="1" applyAlignment="1">
      <alignment horizontal="left" wrapText="1" indent="2"/>
    </xf>
    <xf numFmtId="0" fontId="2" fillId="0" borderId="42" xfId="0" applyFont="1" applyBorder="1" applyAlignment="1">
      <alignment horizontal="left" wrapText="1" indent="1"/>
    </xf>
    <xf numFmtId="0" fontId="2" fillId="0" borderId="36" xfId="0" applyFont="1" applyBorder="1" applyAlignment="1">
      <alignment horizontal="left"/>
    </xf>
    <xf numFmtId="164" fontId="4" fillId="0" borderId="38" xfId="0" applyNumberFormat="1" applyFont="1" applyBorder="1" applyAlignment="1">
      <alignment wrapText="1"/>
    </xf>
    <xf numFmtId="0" fontId="2" fillId="0" borderId="36" xfId="0" applyFont="1" applyBorder="1" applyAlignment="1">
      <alignment horizontal="left" indent="1"/>
    </xf>
    <xf numFmtId="0" fontId="2" fillId="0" borderId="37" xfId="0" applyFont="1" applyBorder="1" applyAlignment="1">
      <alignment horizontal="left" wrapText="1" indent="1"/>
    </xf>
    <xf numFmtId="0" fontId="2" fillId="0" borderId="38" xfId="0" applyFont="1" applyBorder="1" applyAlignment="1">
      <alignment horizontal="left" wrapText="1" indent="1"/>
    </xf>
    <xf numFmtId="164" fontId="2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35" fillId="26" borderId="21" xfId="0" applyFont="1" applyFill="1" applyBorder="1" applyAlignment="1">
      <alignment horizontal="center"/>
    </xf>
    <xf numFmtId="0" fontId="4" fillId="26" borderId="33" xfId="0" applyFont="1" applyFill="1" applyBorder="1"/>
    <xf numFmtId="0" fontId="4" fillId="26" borderId="22" xfId="0" applyFont="1" applyFill="1" applyBorder="1"/>
    <xf numFmtId="164" fontId="23" fillId="24" borderId="21" xfId="0" applyNumberFormat="1" applyFont="1" applyFill="1" applyBorder="1" applyAlignment="1">
      <alignment horizontal="center"/>
    </xf>
    <xf numFmtId="164" fontId="0" fillId="24" borderId="22" xfId="0" applyNumberForma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28" fillId="26" borderId="33" xfId="0" applyFont="1" applyFill="1" applyBorder="1" applyAlignment="1">
      <alignment horizontal="center"/>
    </xf>
    <xf numFmtId="0" fontId="28" fillId="26" borderId="22" xfId="0" applyFont="1" applyFill="1" applyBorder="1" applyAlignment="1">
      <alignment horizontal="center"/>
    </xf>
    <xf numFmtId="0" fontId="24" fillId="24" borderId="23" xfId="0" applyFont="1" applyFill="1" applyBorder="1" applyAlignment="1">
      <alignment horizontal="center" wrapText="1"/>
    </xf>
    <xf numFmtId="0" fontId="0" fillId="24" borderId="24" xfId="0" applyFill="1" applyBorder="1" applyAlignment="1">
      <alignment horizontal="center" wrapText="1"/>
    </xf>
    <xf numFmtId="0" fontId="0" fillId="24" borderId="45" xfId="0" applyFill="1" applyBorder="1" applyAlignment="1">
      <alignment horizontal="center" wrapText="1"/>
    </xf>
    <xf numFmtId="0" fontId="34" fillId="0" borderId="21" xfId="0" applyFont="1" applyBorder="1"/>
    <xf numFmtId="0" fontId="0" fillId="0" borderId="22" xfId="0" applyBorder="1"/>
    <xf numFmtId="0" fontId="23" fillId="0" borderId="0" xfId="0" applyFont="1" applyAlignment="1">
      <alignment horizontal="center"/>
    </xf>
    <xf numFmtId="0" fontId="0" fillId="0" borderId="0" xfId="0"/>
    <xf numFmtId="164" fontId="23" fillId="0" borderId="21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24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opLeftCell="A7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1" customWidth="1"/>
    <col min="3" max="3" width="12.28515625" style="21" customWidth="1"/>
    <col min="4" max="5" width="13.28515625" style="21" customWidth="1"/>
    <col min="6" max="6" width="58.5703125" style="1" customWidth="1"/>
    <col min="7" max="7" width="29.5703125" style="1" customWidth="1"/>
    <col min="8" max="16384" width="9.140625" style="1"/>
  </cols>
  <sheetData>
    <row r="1" spans="1:7" ht="23.25" x14ac:dyDescent="0.35">
      <c r="A1" s="9" t="s">
        <v>61</v>
      </c>
      <c r="B1" s="18"/>
      <c r="C1" s="18"/>
      <c r="D1" s="18"/>
      <c r="E1" s="18"/>
      <c r="F1" s="9"/>
      <c r="G1" s="1" t="s">
        <v>89</v>
      </c>
    </row>
    <row r="2" spans="1:7" ht="23.25" x14ac:dyDescent="0.35">
      <c r="A2" s="9"/>
      <c r="B2" s="18"/>
      <c r="C2" s="18"/>
      <c r="D2" s="18"/>
      <c r="E2" s="18"/>
      <c r="F2" s="9"/>
      <c r="G2" s="1" t="s">
        <v>92</v>
      </c>
    </row>
    <row r="3" spans="1:7" ht="23.25" x14ac:dyDescent="0.35">
      <c r="A3" s="9"/>
      <c r="B3" s="18" t="s">
        <v>33</v>
      </c>
      <c r="C3" s="18"/>
      <c r="D3" s="315" t="s">
        <v>31</v>
      </c>
      <c r="E3" s="316"/>
      <c r="F3" s="12"/>
    </row>
    <row r="4" spans="1:7" ht="18" x14ac:dyDescent="0.25">
      <c r="A4" s="10" t="s">
        <v>51</v>
      </c>
      <c r="B4" s="10" t="s">
        <v>32</v>
      </c>
      <c r="C4" s="10" t="s">
        <v>30</v>
      </c>
      <c r="D4" s="10" t="s">
        <v>32</v>
      </c>
      <c r="E4" s="10" t="s">
        <v>30</v>
      </c>
      <c r="F4" s="11" t="s">
        <v>38</v>
      </c>
    </row>
    <row r="5" spans="1:7" x14ac:dyDescent="0.2">
      <c r="A5" s="3" t="s">
        <v>40</v>
      </c>
      <c r="B5" s="19"/>
      <c r="C5" s="19"/>
      <c r="D5" s="19"/>
      <c r="E5" s="19"/>
      <c r="F5" s="2"/>
    </row>
    <row r="6" spans="1:7" x14ac:dyDescent="0.2">
      <c r="A6" s="5" t="s">
        <v>47</v>
      </c>
      <c r="B6" s="13">
        <v>9840</v>
      </c>
      <c r="C6" s="13">
        <v>9840</v>
      </c>
      <c r="D6" s="13"/>
      <c r="E6" s="13"/>
      <c r="F6" s="2" t="s">
        <v>68</v>
      </c>
    </row>
    <row r="7" spans="1:7" x14ac:dyDescent="0.2">
      <c r="A7" s="5" t="s">
        <v>50</v>
      </c>
      <c r="B7" s="13"/>
      <c r="C7" s="13"/>
      <c r="D7" s="13">
        <v>780</v>
      </c>
      <c r="E7" s="13">
        <v>780</v>
      </c>
      <c r="F7" s="2" t="s">
        <v>62</v>
      </c>
    </row>
    <row r="8" spans="1:7" x14ac:dyDescent="0.2">
      <c r="A8" s="5" t="s">
        <v>12</v>
      </c>
      <c r="B8" s="13"/>
      <c r="C8" s="13"/>
      <c r="D8" s="13">
        <v>40</v>
      </c>
      <c r="E8" s="13">
        <v>40</v>
      </c>
      <c r="F8" s="6" t="s">
        <v>13</v>
      </c>
    </row>
    <row r="9" spans="1:7" x14ac:dyDescent="0.2">
      <c r="A9" s="5" t="s">
        <v>52</v>
      </c>
      <c r="B9" s="14"/>
      <c r="C9" s="14"/>
      <c r="D9" s="13">
        <v>144</v>
      </c>
      <c r="E9" s="13">
        <v>144</v>
      </c>
      <c r="F9" s="2" t="s">
        <v>69</v>
      </c>
    </row>
    <row r="10" spans="1:7" x14ac:dyDescent="0.2">
      <c r="A10" s="15" t="s">
        <v>63</v>
      </c>
      <c r="B10" s="13"/>
      <c r="C10" s="13"/>
      <c r="D10" s="13">
        <v>100</v>
      </c>
      <c r="E10" s="13">
        <v>100</v>
      </c>
      <c r="F10" s="2" t="s">
        <v>70</v>
      </c>
    </row>
    <row r="11" spans="1:7" x14ac:dyDescent="0.2">
      <c r="A11" s="5" t="s">
        <v>0</v>
      </c>
      <c r="B11" s="13">
        <v>450</v>
      </c>
      <c r="C11" s="13">
        <v>450</v>
      </c>
      <c r="D11" s="13"/>
      <c r="E11" s="13"/>
      <c r="F11" s="2" t="s">
        <v>71</v>
      </c>
    </row>
    <row r="12" spans="1:7" x14ac:dyDescent="0.2">
      <c r="A12" s="5" t="s">
        <v>42</v>
      </c>
      <c r="B12" s="13"/>
      <c r="C12" s="13"/>
      <c r="D12" s="13">
        <v>1600</v>
      </c>
      <c r="E12" s="13">
        <v>1600</v>
      </c>
      <c r="F12" s="6" t="s">
        <v>10</v>
      </c>
    </row>
    <row r="13" spans="1:7" x14ac:dyDescent="0.2">
      <c r="A13" s="5" t="s">
        <v>22</v>
      </c>
      <c r="B13" s="13"/>
      <c r="C13" s="13"/>
      <c r="D13" s="13">
        <v>400</v>
      </c>
      <c r="E13" s="13">
        <v>400</v>
      </c>
      <c r="F13" s="2" t="s">
        <v>72</v>
      </c>
    </row>
    <row r="14" spans="1:7" x14ac:dyDescent="0.2">
      <c r="A14" s="5" t="s">
        <v>23</v>
      </c>
      <c r="B14" s="13"/>
      <c r="C14" s="13"/>
      <c r="D14" s="13">
        <v>0</v>
      </c>
      <c r="E14" s="13">
        <v>0</v>
      </c>
      <c r="F14" s="6" t="s">
        <v>29</v>
      </c>
    </row>
    <row r="15" spans="1:7" x14ac:dyDescent="0.2">
      <c r="A15" s="5" t="s">
        <v>24</v>
      </c>
      <c r="B15" s="13"/>
      <c r="C15" s="13"/>
      <c r="D15" s="13">
        <v>750</v>
      </c>
      <c r="E15" s="13">
        <v>750</v>
      </c>
      <c r="F15" s="2" t="s">
        <v>73</v>
      </c>
    </row>
    <row r="16" spans="1:7" x14ac:dyDescent="0.2">
      <c r="A16" s="15" t="s">
        <v>83</v>
      </c>
      <c r="B16" s="13"/>
      <c r="C16" s="13"/>
      <c r="D16" s="13">
        <v>0</v>
      </c>
      <c r="E16" s="13">
        <v>0</v>
      </c>
      <c r="F16" s="2"/>
    </row>
    <row r="17" spans="1:6" x14ac:dyDescent="0.2">
      <c r="A17" s="5" t="s">
        <v>2</v>
      </c>
      <c r="B17" s="13"/>
      <c r="C17" s="13"/>
      <c r="D17" s="13">
        <v>101</v>
      </c>
      <c r="E17" s="13">
        <v>101</v>
      </c>
      <c r="F17" s="6"/>
    </row>
    <row r="18" spans="1:6" x14ac:dyDescent="0.2">
      <c r="A18" s="5" t="s">
        <v>3</v>
      </c>
      <c r="B18" s="13"/>
      <c r="C18" s="13"/>
      <c r="D18" s="13">
        <v>100</v>
      </c>
      <c r="E18" s="13">
        <v>100</v>
      </c>
      <c r="F18" s="6"/>
    </row>
    <row r="19" spans="1:6" x14ac:dyDescent="0.2">
      <c r="A19" s="5" t="s">
        <v>5</v>
      </c>
      <c r="B19" s="13"/>
      <c r="C19" s="13"/>
      <c r="D19" s="13">
        <v>850</v>
      </c>
      <c r="E19" s="13">
        <v>850</v>
      </c>
      <c r="F19" s="6"/>
    </row>
    <row r="20" spans="1:6" x14ac:dyDescent="0.2">
      <c r="A20" s="5" t="s">
        <v>11</v>
      </c>
      <c r="B20" s="13"/>
      <c r="C20" s="13"/>
      <c r="D20" s="13">
        <v>200</v>
      </c>
      <c r="E20" s="13">
        <v>200</v>
      </c>
      <c r="F20" s="6" t="s">
        <v>20</v>
      </c>
    </row>
    <row r="21" spans="1:6" x14ac:dyDescent="0.2">
      <c r="A21" s="15" t="s">
        <v>84</v>
      </c>
      <c r="B21" s="13"/>
      <c r="C21" s="13"/>
      <c r="D21" s="13">
        <v>600</v>
      </c>
      <c r="E21" s="13">
        <v>600</v>
      </c>
      <c r="F21" s="2" t="s">
        <v>85</v>
      </c>
    </row>
    <row r="22" spans="1:6" x14ac:dyDescent="0.2">
      <c r="A22" s="5" t="s">
        <v>14</v>
      </c>
      <c r="B22" s="13"/>
      <c r="C22" s="13"/>
      <c r="D22" s="13">
        <v>400</v>
      </c>
      <c r="E22" s="13">
        <v>400</v>
      </c>
      <c r="F22" s="2" t="s">
        <v>74</v>
      </c>
    </row>
    <row r="23" spans="1:6" x14ac:dyDescent="0.2">
      <c r="A23" s="5" t="s">
        <v>4</v>
      </c>
      <c r="B23" s="13"/>
      <c r="C23" s="13"/>
      <c r="D23" s="13">
        <v>0</v>
      </c>
      <c r="E23" s="13">
        <v>0</v>
      </c>
      <c r="F23" s="2" t="s">
        <v>64</v>
      </c>
    </row>
    <row r="24" spans="1:6" x14ac:dyDescent="0.2">
      <c r="A24" s="15" t="s">
        <v>60</v>
      </c>
      <c r="B24" s="13"/>
      <c r="C24" s="13"/>
      <c r="D24" s="13">
        <v>100</v>
      </c>
      <c r="E24" s="13">
        <v>100</v>
      </c>
      <c r="F24" s="6"/>
    </row>
    <row r="25" spans="1:6" ht="25.5" x14ac:dyDescent="0.2">
      <c r="A25" s="15" t="s">
        <v>66</v>
      </c>
      <c r="B25" s="13"/>
      <c r="C25" s="13"/>
      <c r="D25" s="13">
        <v>325</v>
      </c>
      <c r="E25" s="13">
        <v>325</v>
      </c>
      <c r="F25" s="6"/>
    </row>
    <row r="26" spans="1:6" x14ac:dyDescent="0.2">
      <c r="A26" s="15" t="s">
        <v>67</v>
      </c>
      <c r="B26" s="13"/>
      <c r="C26" s="13"/>
      <c r="D26" s="13">
        <v>400</v>
      </c>
      <c r="E26" s="13">
        <v>400</v>
      </c>
      <c r="F26" s="6"/>
    </row>
    <row r="27" spans="1:6" x14ac:dyDescent="0.2">
      <c r="A27" s="5" t="s">
        <v>48</v>
      </c>
      <c r="B27" s="13"/>
      <c r="C27" s="13"/>
      <c r="D27" s="13">
        <v>252</v>
      </c>
      <c r="E27" s="13">
        <v>252</v>
      </c>
      <c r="F27" s="6"/>
    </row>
    <row r="28" spans="1:6" x14ac:dyDescent="0.2">
      <c r="A28" s="22" t="s">
        <v>95</v>
      </c>
      <c r="B28" s="13"/>
      <c r="C28" s="13"/>
      <c r="D28" s="13"/>
      <c r="E28" s="13"/>
      <c r="F28" s="6" t="s">
        <v>45</v>
      </c>
    </row>
    <row r="29" spans="1:6" x14ac:dyDescent="0.2">
      <c r="A29" s="23" t="s">
        <v>100</v>
      </c>
      <c r="B29" s="13"/>
      <c r="C29" s="13"/>
      <c r="D29" s="13">
        <v>1050</v>
      </c>
      <c r="E29" s="13">
        <v>1050</v>
      </c>
      <c r="F29" s="24" t="s">
        <v>101</v>
      </c>
    </row>
    <row r="30" spans="1:6" x14ac:dyDescent="0.2">
      <c r="A30" s="23" t="s">
        <v>99</v>
      </c>
      <c r="B30" s="13"/>
      <c r="C30" s="13"/>
      <c r="D30" s="13">
        <v>1750</v>
      </c>
      <c r="E30" s="13">
        <v>1750</v>
      </c>
      <c r="F30" s="24" t="s">
        <v>102</v>
      </c>
    </row>
    <row r="31" spans="1:6" x14ac:dyDescent="0.2">
      <c r="A31" s="23" t="s">
        <v>37</v>
      </c>
      <c r="B31" s="13"/>
      <c r="C31" s="13"/>
      <c r="D31" s="13">
        <v>1750</v>
      </c>
      <c r="E31" s="13">
        <v>1750</v>
      </c>
      <c r="F31" s="24" t="s">
        <v>102</v>
      </c>
    </row>
    <row r="32" spans="1:6" x14ac:dyDescent="0.2">
      <c r="A32" s="23" t="s">
        <v>98</v>
      </c>
      <c r="B32" s="13"/>
      <c r="C32" s="13"/>
      <c r="D32" s="13">
        <v>2100</v>
      </c>
      <c r="E32" s="13">
        <v>2100</v>
      </c>
      <c r="F32" s="24" t="s">
        <v>103</v>
      </c>
    </row>
    <row r="33" spans="1:6" x14ac:dyDescent="0.2">
      <c r="A33" s="23" t="s">
        <v>97</v>
      </c>
      <c r="B33" s="13"/>
      <c r="C33" s="13"/>
      <c r="D33" s="13">
        <v>2450</v>
      </c>
      <c r="E33" s="13">
        <v>2450</v>
      </c>
      <c r="F33" s="24" t="s">
        <v>104</v>
      </c>
    </row>
    <row r="34" spans="1:6" x14ac:dyDescent="0.2">
      <c r="A34" s="23" t="s">
        <v>96</v>
      </c>
      <c r="B34" s="13"/>
      <c r="C34" s="13"/>
      <c r="D34" s="13">
        <v>2100</v>
      </c>
      <c r="E34" s="13">
        <v>2100</v>
      </c>
      <c r="F34" s="24" t="s">
        <v>103</v>
      </c>
    </row>
    <row r="35" spans="1:6" x14ac:dyDescent="0.2">
      <c r="A35" s="5" t="s">
        <v>21</v>
      </c>
      <c r="B35" s="13"/>
      <c r="C35" s="13"/>
      <c r="D35" s="13">
        <v>1280</v>
      </c>
      <c r="E35" s="13">
        <v>1280</v>
      </c>
      <c r="F35" s="2" t="s">
        <v>65</v>
      </c>
    </row>
    <row r="36" spans="1:6" x14ac:dyDescent="0.2">
      <c r="A36" s="3" t="s">
        <v>41</v>
      </c>
      <c r="B36" s="13"/>
      <c r="C36" s="13"/>
      <c r="D36" s="13"/>
      <c r="E36" s="13"/>
      <c r="F36" s="6" t="s">
        <v>49</v>
      </c>
    </row>
    <row r="37" spans="1:6" x14ac:dyDescent="0.2">
      <c r="A37" s="15" t="s">
        <v>75</v>
      </c>
      <c r="B37" s="13"/>
      <c r="C37" s="13"/>
      <c r="D37" s="13">
        <v>600</v>
      </c>
      <c r="E37" s="13">
        <v>600</v>
      </c>
      <c r="F37" s="2" t="s">
        <v>78</v>
      </c>
    </row>
    <row r="38" spans="1:6" x14ac:dyDescent="0.2">
      <c r="A38" s="15" t="s">
        <v>76</v>
      </c>
      <c r="B38" s="13"/>
      <c r="C38" s="13"/>
      <c r="D38" s="13">
        <v>600</v>
      </c>
      <c r="E38" s="13">
        <v>600</v>
      </c>
      <c r="F38" s="2" t="s">
        <v>78</v>
      </c>
    </row>
    <row r="39" spans="1:6" x14ac:dyDescent="0.2">
      <c r="A39" s="15" t="s">
        <v>77</v>
      </c>
      <c r="B39" s="13"/>
      <c r="C39" s="13"/>
      <c r="D39" s="13">
        <v>600</v>
      </c>
      <c r="E39" s="13">
        <v>600</v>
      </c>
      <c r="F39" s="2" t="s">
        <v>78</v>
      </c>
    </row>
    <row r="40" spans="1:6" x14ac:dyDescent="0.2">
      <c r="A40" s="8" t="s">
        <v>53</v>
      </c>
      <c r="B40" s="13"/>
      <c r="C40" s="13"/>
      <c r="D40" s="13"/>
      <c r="E40" s="13"/>
      <c r="F40" s="6"/>
    </row>
    <row r="41" spans="1:6" x14ac:dyDescent="0.2">
      <c r="A41" s="7" t="s">
        <v>26</v>
      </c>
      <c r="B41" s="13"/>
      <c r="C41" s="13"/>
      <c r="D41" s="13"/>
      <c r="E41" s="13"/>
      <c r="F41" s="6"/>
    </row>
    <row r="42" spans="1:6" x14ac:dyDescent="0.2">
      <c r="A42" s="7" t="s">
        <v>39</v>
      </c>
      <c r="B42" s="13"/>
      <c r="C42" s="13"/>
      <c r="D42" s="13"/>
      <c r="E42" s="13"/>
      <c r="F42" s="6"/>
    </row>
    <row r="43" spans="1:6" x14ac:dyDescent="0.2">
      <c r="A43" s="7" t="s">
        <v>27</v>
      </c>
      <c r="B43" s="13"/>
      <c r="C43" s="13"/>
      <c r="D43" s="13"/>
      <c r="E43" s="13"/>
      <c r="F43" s="6"/>
    </row>
    <row r="44" spans="1:6" x14ac:dyDescent="0.2">
      <c r="A44" s="7" t="s">
        <v>28</v>
      </c>
      <c r="B44" s="13"/>
      <c r="C44" s="13"/>
      <c r="D44" s="13"/>
      <c r="E44" s="13"/>
      <c r="F44" s="6"/>
    </row>
    <row r="45" spans="1:6" x14ac:dyDescent="0.2">
      <c r="A45" s="7" t="s">
        <v>34</v>
      </c>
      <c r="B45" s="13">
        <v>600</v>
      </c>
      <c r="C45" s="13">
        <v>600</v>
      </c>
      <c r="D45" s="13"/>
      <c r="E45" s="13"/>
      <c r="F45" s="6"/>
    </row>
    <row r="46" spans="1:6" x14ac:dyDescent="0.2">
      <c r="A46" s="16" t="s">
        <v>15</v>
      </c>
      <c r="B46" s="16"/>
      <c r="C46" s="16"/>
      <c r="D46" s="16"/>
      <c r="E46" s="16"/>
      <c r="F46" s="17" t="s">
        <v>6</v>
      </c>
    </row>
    <row r="47" spans="1:6" x14ac:dyDescent="0.2">
      <c r="A47" s="5" t="s">
        <v>36</v>
      </c>
      <c r="B47" s="13"/>
      <c r="C47" s="13"/>
      <c r="D47" s="13">
        <v>1000</v>
      </c>
      <c r="E47" s="13">
        <v>1000</v>
      </c>
      <c r="F47" s="6"/>
    </row>
    <row r="48" spans="1:6" x14ac:dyDescent="0.2">
      <c r="A48" s="5" t="s">
        <v>25</v>
      </c>
      <c r="B48" s="13"/>
      <c r="C48" s="13"/>
      <c r="D48" s="13">
        <v>425</v>
      </c>
      <c r="E48" s="13">
        <v>425</v>
      </c>
      <c r="F48" s="2" t="s">
        <v>79</v>
      </c>
    </row>
    <row r="49" spans="1:6" x14ac:dyDescent="0.2">
      <c r="A49" s="5" t="s">
        <v>26</v>
      </c>
      <c r="B49" s="13"/>
      <c r="C49" s="13"/>
      <c r="D49" s="13">
        <v>1800</v>
      </c>
      <c r="E49" s="13">
        <v>1800</v>
      </c>
      <c r="F49" s="2" t="s">
        <v>56</v>
      </c>
    </row>
    <row r="50" spans="1:6" x14ac:dyDescent="0.2">
      <c r="A50" s="5" t="s">
        <v>27</v>
      </c>
      <c r="B50" s="13"/>
      <c r="C50" s="13"/>
      <c r="D50" s="13">
        <v>150</v>
      </c>
      <c r="E50" s="13">
        <v>150</v>
      </c>
      <c r="F50" s="6"/>
    </row>
    <row r="51" spans="1:6" x14ac:dyDescent="0.2">
      <c r="A51" s="5" t="s">
        <v>39</v>
      </c>
      <c r="B51" s="13"/>
      <c r="C51" s="13"/>
      <c r="D51" s="13">
        <v>0</v>
      </c>
      <c r="E51" s="13">
        <v>0</v>
      </c>
      <c r="F51" s="6" t="s">
        <v>18</v>
      </c>
    </row>
    <row r="52" spans="1:6" x14ac:dyDescent="0.2">
      <c r="A52" s="5" t="s">
        <v>28</v>
      </c>
      <c r="B52" s="13"/>
      <c r="C52" s="13"/>
      <c r="D52" s="13">
        <v>1500</v>
      </c>
      <c r="E52" s="13">
        <v>1500</v>
      </c>
      <c r="F52" s="6"/>
    </row>
    <row r="53" spans="1:6" x14ac:dyDescent="0.2">
      <c r="A53" s="5" t="s">
        <v>46</v>
      </c>
      <c r="B53" s="13"/>
      <c r="C53" s="13"/>
      <c r="D53" s="13">
        <v>60</v>
      </c>
      <c r="E53" s="13">
        <v>60</v>
      </c>
      <c r="F53" s="6"/>
    </row>
    <row r="54" spans="1:6" x14ac:dyDescent="0.2">
      <c r="A54" s="5" t="s">
        <v>54</v>
      </c>
      <c r="B54" s="13"/>
      <c r="C54" s="13"/>
      <c r="D54" s="13">
        <v>315</v>
      </c>
      <c r="E54" s="13">
        <v>315</v>
      </c>
      <c r="F54" s="2" t="s">
        <v>80</v>
      </c>
    </row>
    <row r="55" spans="1:6" x14ac:dyDescent="0.2">
      <c r="A55" s="15" t="s">
        <v>58</v>
      </c>
      <c r="B55" s="13">
        <v>2700</v>
      </c>
      <c r="C55" s="13">
        <v>2700</v>
      </c>
      <c r="D55" s="13"/>
      <c r="E55" s="13"/>
      <c r="F55" s="6"/>
    </row>
    <row r="56" spans="1:6" x14ac:dyDescent="0.2">
      <c r="A56" s="15" t="s">
        <v>57</v>
      </c>
      <c r="B56" s="13">
        <v>2200</v>
      </c>
      <c r="C56" s="13">
        <v>2200</v>
      </c>
      <c r="D56" s="13"/>
      <c r="E56" s="13"/>
      <c r="F56" s="6"/>
    </row>
    <row r="57" spans="1:6" x14ac:dyDescent="0.2">
      <c r="A57" s="15" t="s">
        <v>59</v>
      </c>
      <c r="B57" s="13">
        <v>50</v>
      </c>
      <c r="C57" s="13">
        <v>50</v>
      </c>
      <c r="D57" s="13"/>
      <c r="E57" s="13"/>
      <c r="F57" s="2"/>
    </row>
    <row r="58" spans="1:6" x14ac:dyDescent="0.2">
      <c r="A58" s="5" t="s">
        <v>35</v>
      </c>
      <c r="B58" s="13">
        <v>3675</v>
      </c>
      <c r="C58" s="13">
        <v>3675</v>
      </c>
      <c r="D58" s="13"/>
      <c r="E58" s="13"/>
      <c r="F58" s="2" t="s">
        <v>81</v>
      </c>
    </row>
    <row r="59" spans="1:6" x14ac:dyDescent="0.2">
      <c r="A59" s="16" t="s">
        <v>16</v>
      </c>
      <c r="B59" s="16"/>
      <c r="C59" s="16"/>
      <c r="D59" s="16"/>
      <c r="E59" s="16"/>
      <c r="F59" s="17" t="s">
        <v>9</v>
      </c>
    </row>
    <row r="60" spans="1:6" x14ac:dyDescent="0.2">
      <c r="A60" s="5" t="s">
        <v>36</v>
      </c>
      <c r="B60" s="13"/>
      <c r="C60" s="13"/>
      <c r="D60" s="13">
        <v>1000</v>
      </c>
      <c r="E60" s="13">
        <v>1000</v>
      </c>
      <c r="F60" s="6"/>
    </row>
    <row r="61" spans="1:6" x14ac:dyDescent="0.2">
      <c r="A61" s="5" t="s">
        <v>25</v>
      </c>
      <c r="B61" s="13"/>
      <c r="C61" s="13"/>
      <c r="D61" s="13">
        <v>425</v>
      </c>
      <c r="E61" s="13">
        <v>425</v>
      </c>
      <c r="F61" s="2" t="s">
        <v>79</v>
      </c>
    </row>
    <row r="62" spans="1:6" x14ac:dyDescent="0.2">
      <c r="A62" s="5" t="s">
        <v>26</v>
      </c>
      <c r="B62" s="13"/>
      <c r="C62" s="13"/>
      <c r="D62" s="13">
        <v>1800</v>
      </c>
      <c r="E62" s="13">
        <v>1800</v>
      </c>
      <c r="F62" s="2" t="s">
        <v>56</v>
      </c>
    </row>
    <row r="63" spans="1:6" x14ac:dyDescent="0.2">
      <c r="A63" s="5" t="s">
        <v>27</v>
      </c>
      <c r="B63" s="13"/>
      <c r="C63" s="13"/>
      <c r="D63" s="13">
        <v>150</v>
      </c>
      <c r="E63" s="13">
        <v>150</v>
      </c>
      <c r="F63" s="6"/>
    </row>
    <row r="64" spans="1:6" x14ac:dyDescent="0.2">
      <c r="A64" s="5" t="s">
        <v>39</v>
      </c>
      <c r="B64" s="13"/>
      <c r="C64" s="13"/>
      <c r="D64" s="13">
        <v>0</v>
      </c>
      <c r="E64" s="13">
        <v>0</v>
      </c>
      <c r="F64" s="6" t="s">
        <v>19</v>
      </c>
    </row>
    <row r="65" spans="1:6" x14ac:dyDescent="0.2">
      <c r="A65" s="5" t="s">
        <v>28</v>
      </c>
      <c r="B65" s="13"/>
      <c r="C65" s="13"/>
      <c r="D65" s="13">
        <v>1500</v>
      </c>
      <c r="E65" s="13">
        <v>1500</v>
      </c>
      <c r="F65" s="6"/>
    </row>
    <row r="66" spans="1:6" x14ac:dyDescent="0.2">
      <c r="A66" s="5" t="s">
        <v>46</v>
      </c>
      <c r="B66" s="13"/>
      <c r="C66" s="13"/>
      <c r="D66" s="13">
        <v>60</v>
      </c>
      <c r="E66" s="13">
        <v>60</v>
      </c>
      <c r="F66" s="6"/>
    </row>
    <row r="67" spans="1:6" x14ac:dyDescent="0.2">
      <c r="A67" s="5" t="s">
        <v>54</v>
      </c>
      <c r="B67" s="13"/>
      <c r="C67" s="13"/>
      <c r="D67" s="13">
        <v>315</v>
      </c>
      <c r="E67" s="13">
        <v>315</v>
      </c>
      <c r="F67" s="6" t="s">
        <v>1</v>
      </c>
    </row>
    <row r="68" spans="1:6" x14ac:dyDescent="0.2">
      <c r="A68" s="15" t="s">
        <v>58</v>
      </c>
      <c r="B68" s="13">
        <v>2700</v>
      </c>
      <c r="C68" s="13">
        <v>2700</v>
      </c>
      <c r="D68" s="13"/>
      <c r="E68" s="13"/>
      <c r="F68" s="6"/>
    </row>
    <row r="69" spans="1:6" x14ac:dyDescent="0.2">
      <c r="A69" s="15" t="s">
        <v>57</v>
      </c>
      <c r="B69" s="13">
        <v>2200</v>
      </c>
      <c r="C69" s="13">
        <v>2200</v>
      </c>
      <c r="D69" s="13"/>
      <c r="E69" s="13"/>
      <c r="F69" s="6"/>
    </row>
    <row r="70" spans="1:6" x14ac:dyDescent="0.2">
      <c r="A70" s="15" t="s">
        <v>59</v>
      </c>
      <c r="B70" s="13">
        <v>50</v>
      </c>
      <c r="C70" s="13">
        <v>50</v>
      </c>
      <c r="D70" s="13"/>
      <c r="E70" s="13"/>
      <c r="F70" s="6"/>
    </row>
    <row r="71" spans="1:6" x14ac:dyDescent="0.2">
      <c r="A71" s="5" t="s">
        <v>35</v>
      </c>
      <c r="B71" s="13">
        <v>3675</v>
      </c>
      <c r="C71" s="13">
        <v>3675</v>
      </c>
      <c r="D71" s="13"/>
      <c r="E71" s="13"/>
      <c r="F71" s="2" t="s">
        <v>81</v>
      </c>
    </row>
    <row r="72" spans="1:6" x14ac:dyDescent="0.2">
      <c r="A72" s="16" t="s">
        <v>7</v>
      </c>
      <c r="B72" s="16"/>
      <c r="C72" s="16"/>
      <c r="D72" s="16"/>
      <c r="E72" s="16"/>
      <c r="F72" s="17" t="s">
        <v>8</v>
      </c>
    </row>
    <row r="73" spans="1:6" x14ac:dyDescent="0.2">
      <c r="A73" s="5" t="s">
        <v>36</v>
      </c>
      <c r="B73" s="13"/>
      <c r="C73" s="13"/>
      <c r="D73" s="13">
        <v>1000</v>
      </c>
      <c r="E73" s="13">
        <v>1000</v>
      </c>
      <c r="F73" s="6"/>
    </row>
    <row r="74" spans="1:6" x14ac:dyDescent="0.2">
      <c r="A74" s="5" t="s">
        <v>25</v>
      </c>
      <c r="B74" s="13"/>
      <c r="C74" s="13"/>
      <c r="D74" s="13">
        <v>425</v>
      </c>
      <c r="E74" s="13">
        <v>425</v>
      </c>
      <c r="F74" s="2" t="s">
        <v>79</v>
      </c>
    </row>
    <row r="75" spans="1:6" x14ac:dyDescent="0.2">
      <c r="A75" s="5" t="s">
        <v>26</v>
      </c>
      <c r="B75" s="13"/>
      <c r="C75" s="13"/>
      <c r="D75" s="13">
        <v>1800</v>
      </c>
      <c r="E75" s="13">
        <v>1800</v>
      </c>
      <c r="F75" s="6" t="s">
        <v>17</v>
      </c>
    </row>
    <row r="76" spans="1:6" x14ac:dyDescent="0.2">
      <c r="A76" s="5" t="s">
        <v>27</v>
      </c>
      <c r="B76" s="13"/>
      <c r="C76" s="13"/>
      <c r="D76" s="13">
        <v>150</v>
      </c>
      <c r="E76" s="13">
        <v>150</v>
      </c>
      <c r="F76" s="6"/>
    </row>
    <row r="77" spans="1:6" x14ac:dyDescent="0.2">
      <c r="A77" s="5" t="s">
        <v>39</v>
      </c>
      <c r="B77" s="13"/>
      <c r="C77" s="13"/>
      <c r="D77" s="13">
        <v>0</v>
      </c>
      <c r="E77" s="13">
        <v>0</v>
      </c>
      <c r="F77" s="6" t="s">
        <v>18</v>
      </c>
    </row>
    <row r="78" spans="1:6" x14ac:dyDescent="0.2">
      <c r="A78" s="5" t="s">
        <v>28</v>
      </c>
      <c r="B78" s="13"/>
      <c r="C78" s="13"/>
      <c r="D78" s="13">
        <v>1500</v>
      </c>
      <c r="E78" s="13">
        <v>1500</v>
      </c>
      <c r="F78" s="6"/>
    </row>
    <row r="79" spans="1:6" x14ac:dyDescent="0.2">
      <c r="A79" s="5" t="s">
        <v>46</v>
      </c>
      <c r="B79" s="13"/>
      <c r="C79" s="13"/>
      <c r="D79" s="13">
        <v>60</v>
      </c>
      <c r="E79" s="13">
        <v>60</v>
      </c>
      <c r="F79" s="6"/>
    </row>
    <row r="80" spans="1:6" x14ac:dyDescent="0.2">
      <c r="A80" s="5" t="s">
        <v>54</v>
      </c>
      <c r="B80" s="13"/>
      <c r="C80" s="13"/>
      <c r="D80" s="13">
        <v>315</v>
      </c>
      <c r="E80" s="13">
        <v>315</v>
      </c>
      <c r="F80" s="6" t="s">
        <v>1</v>
      </c>
    </row>
    <row r="81" spans="1:6" x14ac:dyDescent="0.2">
      <c r="A81" s="15" t="s">
        <v>58</v>
      </c>
      <c r="B81" s="13">
        <v>2750</v>
      </c>
      <c r="C81" s="13">
        <v>2750</v>
      </c>
      <c r="D81" s="13"/>
      <c r="E81" s="13"/>
      <c r="F81" s="6"/>
    </row>
    <row r="82" spans="1:6" x14ac:dyDescent="0.2">
      <c r="A82" s="15" t="s">
        <v>57</v>
      </c>
      <c r="B82" s="13">
        <v>2300</v>
      </c>
      <c r="C82" s="13">
        <v>2300</v>
      </c>
      <c r="D82" s="13"/>
      <c r="E82" s="13"/>
      <c r="F82" s="6"/>
    </row>
    <row r="83" spans="1:6" x14ac:dyDescent="0.2">
      <c r="A83" s="15" t="s">
        <v>59</v>
      </c>
      <c r="B83" s="13">
        <v>50</v>
      </c>
      <c r="C83" s="13">
        <v>50</v>
      </c>
      <c r="D83" s="13"/>
      <c r="E83" s="13"/>
      <c r="F83" s="6"/>
    </row>
    <row r="84" spans="1:6" x14ac:dyDescent="0.2">
      <c r="A84" s="5" t="s">
        <v>35</v>
      </c>
      <c r="B84" s="13">
        <v>3900</v>
      </c>
      <c r="C84" s="13">
        <v>3900</v>
      </c>
      <c r="D84" s="13"/>
      <c r="E84" s="13"/>
      <c r="F84" s="2" t="s">
        <v>82</v>
      </c>
    </row>
    <row r="85" spans="1:6" x14ac:dyDescent="0.2">
      <c r="A85" s="5"/>
      <c r="B85" s="13"/>
      <c r="C85" s="13"/>
      <c r="D85" s="13"/>
      <c r="E85" s="13"/>
      <c r="F85" s="6"/>
    </row>
    <row r="86" spans="1:6" x14ac:dyDescent="0.2">
      <c r="A86" s="2" t="s">
        <v>55</v>
      </c>
      <c r="B86" s="13">
        <v>600</v>
      </c>
      <c r="C86" s="13">
        <v>600</v>
      </c>
      <c r="D86" s="2"/>
      <c r="E86" s="19"/>
      <c r="F86" s="2"/>
    </row>
    <row r="87" spans="1:6" x14ac:dyDescent="0.2">
      <c r="A87" s="2"/>
      <c r="B87" s="19"/>
      <c r="C87" s="19"/>
      <c r="D87" s="19"/>
      <c r="E87" s="19"/>
      <c r="F87" s="2"/>
    </row>
    <row r="88" spans="1:6" ht="18" x14ac:dyDescent="0.25">
      <c r="A88" s="4" t="s">
        <v>43</v>
      </c>
      <c r="B88" s="20">
        <f>SUM(B5:B87)</f>
        <v>37740</v>
      </c>
      <c r="C88" s="20">
        <f>SUM(C5:C87)</f>
        <v>37740</v>
      </c>
      <c r="D88" s="20">
        <f>SUM(D5:D87)</f>
        <v>37172</v>
      </c>
      <c r="E88" s="20">
        <f>SUM(E5:E87)</f>
        <v>37172</v>
      </c>
      <c r="F88" s="2"/>
    </row>
    <row r="89" spans="1:6" x14ac:dyDescent="0.2">
      <c r="A89" s="2" t="s">
        <v>44</v>
      </c>
      <c r="B89" s="19">
        <f>B88-D88</f>
        <v>568</v>
      </c>
      <c r="C89" s="19">
        <f>C88-E88</f>
        <v>568</v>
      </c>
      <c r="D89" s="19"/>
      <c r="E89" s="19"/>
      <c r="F89" s="2"/>
    </row>
  </sheetData>
  <mergeCells count="1">
    <mergeCell ref="D3:E3"/>
  </mergeCells>
  <phoneticPr fontId="1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79"/>
  <sheetViews>
    <sheetView topLeftCell="A128" workbookViewId="0">
      <selection activeCell="J75" sqref="J75"/>
    </sheetView>
  </sheetViews>
  <sheetFormatPr defaultColWidth="9.140625" defaultRowHeight="12.75" x14ac:dyDescent="0.2"/>
  <cols>
    <col min="1" max="1" width="27.85546875" style="1" customWidth="1"/>
    <col min="2" max="2" width="13.28515625" style="21" customWidth="1"/>
    <col min="3" max="3" width="12.28515625" style="21" customWidth="1"/>
    <col min="4" max="4" width="13.28515625" style="21" customWidth="1"/>
    <col min="5" max="5" width="11.5703125" style="21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330" t="s">
        <v>270</v>
      </c>
      <c r="B1" s="331"/>
      <c r="C1" s="331"/>
      <c r="D1" s="331"/>
      <c r="E1" s="331"/>
      <c r="F1" s="331"/>
      <c r="G1" s="331"/>
      <c r="H1" s="331"/>
      <c r="I1"/>
      <c r="J1" s="41"/>
      <c r="L1"/>
      <c r="M1"/>
      <c r="N1"/>
      <c r="O1"/>
    </row>
    <row r="2" spans="1:16" ht="24" thickBot="1" x14ac:dyDescent="0.4">
      <c r="A2" s="9"/>
      <c r="B2" s="18"/>
      <c r="C2" s="18"/>
      <c r="D2" s="18"/>
      <c r="E2" s="18"/>
      <c r="F2" s="9"/>
      <c r="G2" s="9"/>
      <c r="H2" s="71"/>
      <c r="I2" s="71"/>
      <c r="K2"/>
      <c r="L2"/>
      <c r="M2"/>
      <c r="N2"/>
      <c r="O2"/>
    </row>
    <row r="3" spans="1:16" ht="24" thickBot="1" x14ac:dyDescent="0.4">
      <c r="A3" s="9"/>
      <c r="B3" s="33" t="s">
        <v>33</v>
      </c>
      <c r="C3" s="34"/>
      <c r="D3" s="332" t="s">
        <v>161</v>
      </c>
      <c r="E3" s="333"/>
      <c r="F3" s="35"/>
      <c r="G3" s="35"/>
      <c r="H3" s="35"/>
      <c r="I3" s="35"/>
    </row>
    <row r="4" spans="1:16" ht="21" thickBot="1" x14ac:dyDescent="0.35">
      <c r="A4" s="10" t="s">
        <v>51</v>
      </c>
      <c r="B4" s="32" t="s">
        <v>32</v>
      </c>
      <c r="C4" s="32" t="s">
        <v>30</v>
      </c>
      <c r="D4" s="32" t="s">
        <v>32</v>
      </c>
      <c r="E4" s="32" t="s">
        <v>30</v>
      </c>
      <c r="F4" s="337" t="s">
        <v>38</v>
      </c>
      <c r="G4" s="338"/>
      <c r="H4" s="339"/>
      <c r="I4" s="68"/>
      <c r="J4" s="41"/>
      <c r="K4" s="183" t="s">
        <v>107</v>
      </c>
      <c r="L4" s="184"/>
      <c r="M4" s="185"/>
      <c r="N4" s="26"/>
      <c r="O4" s="26"/>
      <c r="P4" s="27"/>
    </row>
    <row r="5" spans="1:16" x14ac:dyDescent="0.2">
      <c r="A5" s="3"/>
      <c r="B5" s="19"/>
      <c r="C5" s="19"/>
      <c r="D5" s="19"/>
      <c r="E5" s="42"/>
      <c r="F5" s="63" t="s">
        <v>143</v>
      </c>
      <c r="G5" s="61" t="s">
        <v>190</v>
      </c>
      <c r="H5" s="46"/>
      <c r="K5" s="28"/>
      <c r="L5"/>
      <c r="M5"/>
      <c r="N5"/>
      <c r="O5"/>
      <c r="P5" s="29"/>
    </row>
    <row r="6" spans="1:16" ht="13.5" thickBot="1" x14ac:dyDescent="0.25">
      <c r="A6" s="5" t="s">
        <v>193</v>
      </c>
      <c r="B6" s="13">
        <f>(F6*G6) +(F7*G7)</f>
        <v>10800</v>
      </c>
      <c r="C6" s="13">
        <v>0</v>
      </c>
      <c r="D6" s="13"/>
      <c r="E6" s="43"/>
      <c r="F6" s="105">
        <f>SUM(O15:O16)</f>
        <v>20</v>
      </c>
      <c r="G6" s="147">
        <f>O28</f>
        <v>150</v>
      </c>
      <c r="H6" s="46" t="s">
        <v>206</v>
      </c>
      <c r="K6" s="30"/>
      <c r="L6" s="41"/>
      <c r="M6" s="44"/>
      <c r="N6"/>
      <c r="O6"/>
      <c r="P6" s="56"/>
    </row>
    <row r="7" spans="1:16" ht="13.5" thickBot="1" x14ac:dyDescent="0.25">
      <c r="A7" s="5" t="s">
        <v>219</v>
      </c>
      <c r="B7" s="102">
        <v>0</v>
      </c>
      <c r="C7" s="13">
        <v>0</v>
      </c>
      <c r="D7" s="13"/>
      <c r="E7" s="43"/>
      <c r="F7" s="105">
        <f>SUM(O17:O20)</f>
        <v>39</v>
      </c>
      <c r="G7" s="147">
        <f>O29</f>
        <v>200</v>
      </c>
      <c r="H7" s="46" t="s">
        <v>207</v>
      </c>
      <c r="K7" s="30"/>
      <c r="L7" s="125" t="s">
        <v>47</v>
      </c>
      <c r="M7" s="126"/>
      <c r="P7" s="29"/>
    </row>
    <row r="8" spans="1:16" x14ac:dyDescent="0.2">
      <c r="A8" s="5" t="s">
        <v>192</v>
      </c>
      <c r="B8" s="102">
        <v>0</v>
      </c>
      <c r="C8" s="13">
        <v>0</v>
      </c>
      <c r="D8" s="102">
        <v>0</v>
      </c>
      <c r="E8" s="43"/>
      <c r="F8" s="72"/>
      <c r="G8" s="73"/>
      <c r="H8" s="46"/>
      <c r="K8" s="30"/>
      <c r="L8" s="31"/>
      <c r="P8" s="29"/>
    </row>
    <row r="9" spans="1:16" x14ac:dyDescent="0.2">
      <c r="A9" s="5" t="s">
        <v>240</v>
      </c>
      <c r="B9" s="102">
        <f>O22*3*40</f>
        <v>7080</v>
      </c>
      <c r="C9" s="13"/>
      <c r="D9" s="102">
        <f>B9*0.6</f>
        <v>4248</v>
      </c>
      <c r="E9" s="43"/>
      <c r="F9" s="156" t="s">
        <v>244</v>
      </c>
      <c r="G9" s="73"/>
      <c r="H9" s="46"/>
      <c r="K9" s="30"/>
      <c r="L9" s="31"/>
      <c r="P9" s="29"/>
    </row>
    <row r="10" spans="1:16" x14ac:dyDescent="0.2">
      <c r="A10" s="5" t="s">
        <v>195</v>
      </c>
      <c r="B10" s="102">
        <v>0</v>
      </c>
      <c r="C10" s="13">
        <v>0</v>
      </c>
      <c r="D10" s="102">
        <v>0</v>
      </c>
      <c r="E10" s="43"/>
      <c r="F10" s="156" t="s">
        <v>225</v>
      </c>
      <c r="G10" s="73"/>
      <c r="H10" s="46"/>
      <c r="K10" s="30"/>
      <c r="L10" s="31"/>
      <c r="P10" s="29"/>
    </row>
    <row r="11" spans="1:16" x14ac:dyDescent="0.2">
      <c r="A11" s="5" t="s">
        <v>223</v>
      </c>
      <c r="B11" s="102">
        <f>150*30</f>
        <v>4500</v>
      </c>
      <c r="C11" s="13">
        <v>0</v>
      </c>
      <c r="D11" s="102">
        <v>0</v>
      </c>
      <c r="E11" s="43"/>
      <c r="F11" s="156" t="s">
        <v>245</v>
      </c>
      <c r="G11" s="73"/>
      <c r="H11" s="46"/>
      <c r="K11" s="30"/>
      <c r="L11" s="31"/>
      <c r="P11" s="29"/>
    </row>
    <row r="12" spans="1:16" x14ac:dyDescent="0.2">
      <c r="A12" s="5" t="s">
        <v>223</v>
      </c>
      <c r="B12" s="102">
        <f>15*150</f>
        <v>2250</v>
      </c>
      <c r="C12" s="13">
        <v>0</v>
      </c>
      <c r="D12" s="102">
        <v>0</v>
      </c>
      <c r="E12" s="43"/>
      <c r="F12" s="47" t="s">
        <v>271</v>
      </c>
      <c r="G12" s="45"/>
      <c r="H12" s="46"/>
      <c r="K12" s="30"/>
      <c r="M12" s="31"/>
      <c r="N12" s="64" t="s">
        <v>174</v>
      </c>
      <c r="O12" s="64" t="s">
        <v>175</v>
      </c>
      <c r="P12" s="29"/>
    </row>
    <row r="13" spans="1:16" x14ac:dyDescent="0.2">
      <c r="A13" s="5"/>
      <c r="B13" s="102"/>
      <c r="C13" s="13"/>
      <c r="D13" s="102"/>
      <c r="E13" s="43"/>
      <c r="F13" s="47"/>
      <c r="G13" s="45"/>
      <c r="H13" s="46"/>
      <c r="K13" s="30"/>
      <c r="M13" s="31"/>
      <c r="N13" s="177" t="s">
        <v>272</v>
      </c>
      <c r="O13" s="177" t="s">
        <v>234</v>
      </c>
      <c r="P13" s="29"/>
    </row>
    <row r="14" spans="1:16" x14ac:dyDescent="0.2">
      <c r="A14" s="92" t="s">
        <v>164</v>
      </c>
      <c r="B14" s="13"/>
      <c r="C14" s="13"/>
      <c r="D14" s="102">
        <v>788</v>
      </c>
      <c r="E14" s="43">
        <v>0</v>
      </c>
      <c r="F14" s="47" t="s">
        <v>209</v>
      </c>
      <c r="G14" s="45"/>
      <c r="H14" s="46"/>
      <c r="K14" s="30"/>
      <c r="M14" s="31"/>
      <c r="P14" s="29"/>
    </row>
    <row r="15" spans="1:16" x14ac:dyDescent="0.2">
      <c r="A15" s="92" t="s">
        <v>220</v>
      </c>
      <c r="B15" s="13"/>
      <c r="C15" s="13"/>
      <c r="D15" s="102">
        <v>50</v>
      </c>
      <c r="E15" s="43">
        <v>0</v>
      </c>
      <c r="F15" s="47"/>
      <c r="G15" s="45"/>
      <c r="H15" s="46"/>
      <c r="K15" s="30"/>
      <c r="M15" s="31" t="s">
        <v>108</v>
      </c>
      <c r="N15" s="58">
        <v>8</v>
      </c>
      <c r="O15" s="58">
        <v>8</v>
      </c>
      <c r="P15" s="66">
        <v>2</v>
      </c>
    </row>
    <row r="16" spans="1:16" x14ac:dyDescent="0.2">
      <c r="A16" s="5" t="s">
        <v>196</v>
      </c>
      <c r="B16" s="13"/>
      <c r="C16" s="13"/>
      <c r="D16" s="102">
        <v>0</v>
      </c>
      <c r="E16" s="43">
        <v>0</v>
      </c>
      <c r="F16" s="47" t="s">
        <v>158</v>
      </c>
      <c r="G16" s="48"/>
      <c r="H16" s="46"/>
      <c r="K16" s="30"/>
      <c r="M16" s="31" t="s">
        <v>109</v>
      </c>
      <c r="N16" s="58">
        <v>10</v>
      </c>
      <c r="O16" s="58">
        <v>12</v>
      </c>
      <c r="P16" s="66">
        <v>2</v>
      </c>
    </row>
    <row r="17" spans="1:16" x14ac:dyDescent="0.2">
      <c r="A17" s="92" t="s">
        <v>246</v>
      </c>
      <c r="B17" s="13"/>
      <c r="C17" s="13"/>
      <c r="D17" s="102">
        <f>15*25</f>
        <v>375</v>
      </c>
      <c r="E17" s="43">
        <v>0</v>
      </c>
      <c r="F17" s="47" t="s">
        <v>247</v>
      </c>
      <c r="G17" s="48"/>
      <c r="H17" s="46"/>
      <c r="K17" s="30"/>
      <c r="M17" s="31" t="s">
        <v>110</v>
      </c>
      <c r="N17" s="58">
        <v>9</v>
      </c>
      <c r="O17" s="58">
        <v>9</v>
      </c>
      <c r="P17" s="66">
        <v>3</v>
      </c>
    </row>
    <row r="18" spans="1:16" x14ac:dyDescent="0.2">
      <c r="A18" s="5"/>
      <c r="B18" s="14"/>
      <c r="C18" s="14"/>
      <c r="D18" s="103"/>
      <c r="E18" s="43"/>
      <c r="F18" s="50"/>
      <c r="G18" s="45"/>
      <c r="H18" s="46"/>
      <c r="K18" s="30"/>
      <c r="L18" s="31"/>
      <c r="M18" s="31" t="s">
        <v>111</v>
      </c>
      <c r="N18" s="58">
        <v>17</v>
      </c>
      <c r="O18" s="58">
        <v>8</v>
      </c>
      <c r="P18" s="66">
        <v>4</v>
      </c>
    </row>
    <row r="19" spans="1:16" x14ac:dyDescent="0.2">
      <c r="A19" s="92" t="s">
        <v>171</v>
      </c>
      <c r="B19" s="14"/>
      <c r="C19" s="14"/>
      <c r="D19" s="102">
        <v>0</v>
      </c>
      <c r="E19" s="43">
        <v>0</v>
      </c>
      <c r="F19" s="47" t="s">
        <v>197</v>
      </c>
      <c r="G19" s="45"/>
      <c r="H19" s="46"/>
      <c r="K19" s="30"/>
      <c r="L19" s="31"/>
      <c r="M19" s="31" t="s">
        <v>112</v>
      </c>
      <c r="N19" s="58">
        <v>14</v>
      </c>
      <c r="O19" s="58">
        <v>12</v>
      </c>
      <c r="P19" s="66">
        <v>4</v>
      </c>
    </row>
    <row r="20" spans="1:16" x14ac:dyDescent="0.2">
      <c r="A20" s="92" t="s">
        <v>157</v>
      </c>
      <c r="B20" s="14"/>
      <c r="C20" s="14"/>
      <c r="D20" s="102">
        <v>0</v>
      </c>
      <c r="E20" s="43">
        <v>0</v>
      </c>
      <c r="F20" s="47" t="s">
        <v>186</v>
      </c>
      <c r="G20" s="48"/>
      <c r="H20" s="46"/>
      <c r="K20" s="30"/>
      <c r="L20" s="31"/>
      <c r="M20" s="31" t="s">
        <v>113</v>
      </c>
      <c r="N20" s="88">
        <v>11</v>
      </c>
      <c r="O20" s="88">
        <v>10</v>
      </c>
      <c r="P20" s="66">
        <v>2</v>
      </c>
    </row>
    <row r="21" spans="1:16" x14ac:dyDescent="0.2">
      <c r="A21" s="92"/>
      <c r="B21" s="13"/>
      <c r="C21" s="13"/>
      <c r="D21" s="102"/>
      <c r="E21" s="43"/>
      <c r="F21" s="79"/>
      <c r="G21" s="45"/>
      <c r="H21" s="81"/>
      <c r="I21" s="41"/>
      <c r="K21" s="30"/>
      <c r="L21" s="31"/>
      <c r="M21" s="31"/>
      <c r="N21" s="35"/>
      <c r="O21" s="35"/>
      <c r="P21" s="29"/>
    </row>
    <row r="22" spans="1:16" ht="13.5" thickBot="1" x14ac:dyDescent="0.25">
      <c r="A22" s="92" t="s">
        <v>227</v>
      </c>
      <c r="B22" s="13"/>
      <c r="C22" s="13"/>
      <c r="D22" s="102">
        <f>90*5</f>
        <v>450</v>
      </c>
      <c r="E22" s="43">
        <v>0</v>
      </c>
      <c r="F22" s="79" t="s">
        <v>248</v>
      </c>
      <c r="H22" s="81"/>
      <c r="K22" s="30"/>
      <c r="L22" s="31"/>
      <c r="M22" s="31" t="s">
        <v>122</v>
      </c>
      <c r="N22" s="97">
        <f>SUM(N15:N20)</f>
        <v>69</v>
      </c>
      <c r="O22" s="97">
        <f>SUM(O15:O20)</f>
        <v>59</v>
      </c>
      <c r="P22" s="29"/>
    </row>
    <row r="23" spans="1:16" ht="13.5" thickTop="1" x14ac:dyDescent="0.2">
      <c r="A23" s="5" t="s">
        <v>169</v>
      </c>
      <c r="B23" s="102">
        <v>0</v>
      </c>
      <c r="C23" s="13">
        <v>0</v>
      </c>
      <c r="D23" s="13"/>
      <c r="E23" s="43"/>
      <c r="F23" s="47" t="s">
        <v>228</v>
      </c>
      <c r="G23" s="45"/>
      <c r="H23" s="46"/>
      <c r="K23" s="30"/>
      <c r="L23"/>
      <c r="M23"/>
      <c r="N23"/>
      <c r="O23"/>
      <c r="P23" s="29"/>
    </row>
    <row r="24" spans="1:16" x14ac:dyDescent="0.2">
      <c r="A24" s="2"/>
      <c r="B24" s="19"/>
      <c r="C24" s="19"/>
      <c r="D24" s="19"/>
      <c r="E24" s="19"/>
      <c r="F24" s="104"/>
      <c r="G24" s="45"/>
      <c r="H24" s="46"/>
      <c r="K24" s="30"/>
      <c r="L24"/>
      <c r="M24"/>
      <c r="N24"/>
      <c r="O24"/>
      <c r="P24" s="29"/>
    </row>
    <row r="25" spans="1:16" ht="25.5" x14ac:dyDescent="0.2">
      <c r="A25" s="5" t="s">
        <v>226</v>
      </c>
      <c r="B25" s="13"/>
      <c r="C25" s="13"/>
      <c r="D25" s="13">
        <f>P47</f>
        <v>4017</v>
      </c>
      <c r="E25" s="43">
        <v>0</v>
      </c>
      <c r="F25" s="47" t="s">
        <v>170</v>
      </c>
      <c r="G25" s="45"/>
      <c r="H25" s="46"/>
      <c r="K25" s="30"/>
      <c r="L25"/>
      <c r="M25"/>
      <c r="N25"/>
      <c r="O25"/>
      <c r="P25" s="29"/>
    </row>
    <row r="26" spans="1:16" ht="13.5" thickBot="1" x14ac:dyDescent="0.25">
      <c r="A26" s="5" t="s">
        <v>169</v>
      </c>
      <c r="B26" s="13">
        <f>N44*O50</f>
        <v>2925</v>
      </c>
      <c r="C26" s="13">
        <v>0</v>
      </c>
      <c r="D26" s="13"/>
      <c r="E26" s="43"/>
      <c r="F26" s="47" t="s">
        <v>170</v>
      </c>
      <c r="G26" s="45"/>
      <c r="H26" s="46"/>
      <c r="K26" s="30"/>
      <c r="L26" s="31"/>
      <c r="M26"/>
      <c r="N26"/>
      <c r="O26"/>
      <c r="P26" s="29"/>
    </row>
    <row r="27" spans="1:16" ht="13.5" thickBot="1" x14ac:dyDescent="0.25">
      <c r="A27" s="5"/>
      <c r="B27" s="13"/>
      <c r="C27" s="13"/>
      <c r="D27" s="13"/>
      <c r="E27" s="43"/>
      <c r="F27" s="47"/>
      <c r="G27" s="45"/>
      <c r="H27" s="46"/>
      <c r="K27" s="30"/>
      <c r="L27" s="125" t="s">
        <v>176</v>
      </c>
      <c r="M27" s="127"/>
      <c r="N27"/>
      <c r="P27" s="29"/>
    </row>
    <row r="28" spans="1:16" ht="38.25" x14ac:dyDescent="0.2">
      <c r="A28" s="92" t="s">
        <v>221</v>
      </c>
      <c r="B28" s="13"/>
      <c r="C28" s="13"/>
      <c r="D28" s="102">
        <f>15*45</f>
        <v>675</v>
      </c>
      <c r="E28" s="43">
        <v>0</v>
      </c>
      <c r="F28" s="47" t="s">
        <v>198</v>
      </c>
      <c r="G28" s="48"/>
      <c r="H28" s="49"/>
      <c r="I28" s="41"/>
      <c r="K28" s="30"/>
      <c r="L28" s="31"/>
      <c r="M28" s="31" t="s">
        <v>204</v>
      </c>
      <c r="N28" s="44"/>
      <c r="O28" s="57">
        <v>150</v>
      </c>
      <c r="P28" s="150" t="s">
        <v>200</v>
      </c>
    </row>
    <row r="29" spans="1:16" x14ac:dyDescent="0.2">
      <c r="A29" s="92" t="s">
        <v>212</v>
      </c>
      <c r="B29" s="13"/>
      <c r="C29" s="13"/>
      <c r="D29" s="102">
        <f>750*3</f>
        <v>2250</v>
      </c>
      <c r="E29" s="43">
        <v>0</v>
      </c>
      <c r="F29" s="47" t="s">
        <v>273</v>
      </c>
      <c r="G29" s="48"/>
      <c r="H29" s="49"/>
      <c r="I29" s="41"/>
      <c r="K29" s="30"/>
      <c r="L29" s="31"/>
      <c r="M29" s="31" t="s">
        <v>205</v>
      </c>
      <c r="N29" s="44"/>
      <c r="O29" s="57">
        <v>200</v>
      </c>
      <c r="P29" s="29"/>
    </row>
    <row r="30" spans="1:16" x14ac:dyDescent="0.2">
      <c r="A30" s="92" t="s">
        <v>208</v>
      </c>
      <c r="B30" s="13"/>
      <c r="C30" s="13"/>
      <c r="D30" s="102">
        <v>0</v>
      </c>
      <c r="E30" s="43">
        <v>0</v>
      </c>
      <c r="F30" s="47"/>
      <c r="G30" s="48"/>
      <c r="H30" s="49"/>
      <c r="I30" s="41"/>
      <c r="K30" s="30"/>
      <c r="L30" s="31"/>
      <c r="M30" s="31"/>
      <c r="N30" s="44"/>
      <c r="O30" s="146"/>
      <c r="P30" s="29"/>
    </row>
    <row r="31" spans="1:16" x14ac:dyDescent="0.2">
      <c r="A31" s="5" t="s">
        <v>14</v>
      </c>
      <c r="B31" s="13"/>
      <c r="C31" s="13"/>
      <c r="D31" s="102">
        <v>600</v>
      </c>
      <c r="E31" s="43">
        <v>0</v>
      </c>
      <c r="F31" s="47" t="s">
        <v>211</v>
      </c>
      <c r="G31" s="48"/>
      <c r="H31" s="49"/>
      <c r="I31" s="41"/>
      <c r="K31" s="30"/>
      <c r="L31" s="31"/>
      <c r="M31" s="31"/>
      <c r="N31" s="44"/>
      <c r="O31" s="146"/>
      <c r="P31" s="29"/>
    </row>
    <row r="32" spans="1:16" x14ac:dyDescent="0.2">
      <c r="A32" s="5" t="s">
        <v>224</v>
      </c>
      <c r="B32" s="13"/>
      <c r="C32" s="13"/>
      <c r="D32" s="102">
        <v>1000</v>
      </c>
      <c r="E32" s="43">
        <v>0</v>
      </c>
      <c r="F32" s="47" t="s">
        <v>274</v>
      </c>
      <c r="G32" s="48"/>
      <c r="H32" s="49"/>
      <c r="I32" s="41"/>
      <c r="K32" s="30"/>
      <c r="L32" s="31"/>
      <c r="M32" s="31"/>
      <c r="N32" s="44"/>
      <c r="O32" s="146"/>
      <c r="P32" s="29"/>
    </row>
    <row r="33" spans="1:16" ht="13.5" thickBot="1" x14ac:dyDescent="0.25">
      <c r="A33" s="5"/>
      <c r="B33" s="13"/>
      <c r="C33" s="13"/>
      <c r="D33" s="102"/>
      <c r="E33" s="43"/>
      <c r="F33" s="47"/>
      <c r="G33" s="48"/>
      <c r="H33" s="49"/>
      <c r="I33" s="41"/>
      <c r="K33" s="30"/>
      <c r="L33" s="31"/>
      <c r="M33" s="31"/>
      <c r="N33" s="44"/>
      <c r="O33" s="146"/>
      <c r="P33" s="29"/>
    </row>
    <row r="34" spans="1:16" ht="13.5" thickBot="1" x14ac:dyDescent="0.25">
      <c r="A34" s="5" t="s">
        <v>22</v>
      </c>
      <c r="B34" s="13"/>
      <c r="C34" s="13"/>
      <c r="D34" s="102">
        <v>0</v>
      </c>
      <c r="E34" s="43">
        <v>0</v>
      </c>
      <c r="F34" s="47" t="s">
        <v>187</v>
      </c>
      <c r="G34" s="48"/>
      <c r="H34" s="49"/>
      <c r="I34" s="41"/>
      <c r="K34" s="30"/>
      <c r="L34" s="125" t="s">
        <v>177</v>
      </c>
      <c r="M34" s="128"/>
      <c r="P34" s="29"/>
    </row>
    <row r="35" spans="1:16" x14ac:dyDescent="0.2">
      <c r="A35" s="5" t="s">
        <v>194</v>
      </c>
      <c r="B35" s="13"/>
      <c r="C35" s="13"/>
      <c r="D35" s="102">
        <v>0</v>
      </c>
      <c r="E35" s="43">
        <v>0</v>
      </c>
      <c r="F35" s="47"/>
      <c r="G35" s="48"/>
      <c r="H35" s="49"/>
      <c r="I35" s="41"/>
      <c r="K35" s="30"/>
      <c r="N35" s="118" t="s">
        <v>117</v>
      </c>
      <c r="P35" s="29"/>
    </row>
    <row r="36" spans="1:16" x14ac:dyDescent="0.2">
      <c r="A36" s="5" t="s">
        <v>214</v>
      </c>
      <c r="B36" s="13"/>
      <c r="C36" s="13"/>
      <c r="D36" s="102">
        <f>60*20</f>
        <v>1200</v>
      </c>
      <c r="E36" s="43">
        <v>0</v>
      </c>
      <c r="F36" s="47" t="s">
        <v>249</v>
      </c>
      <c r="G36" s="48"/>
      <c r="H36" s="49"/>
      <c r="I36" s="41"/>
      <c r="K36" s="30"/>
      <c r="N36" s="64" t="s">
        <v>242</v>
      </c>
      <c r="O36" s="64" t="s">
        <v>166</v>
      </c>
      <c r="P36" s="186" t="s">
        <v>122</v>
      </c>
    </row>
    <row r="37" spans="1:16" ht="15" x14ac:dyDescent="0.35">
      <c r="A37" s="5"/>
      <c r="B37" s="13"/>
      <c r="C37" s="13"/>
      <c r="D37" s="102"/>
      <c r="E37" s="43"/>
      <c r="F37" s="47"/>
      <c r="G37" s="48"/>
      <c r="H37" s="49"/>
      <c r="I37" s="41"/>
      <c r="K37" s="30"/>
      <c r="M37" s="115" t="s">
        <v>165</v>
      </c>
      <c r="N37" s="36" t="s">
        <v>243</v>
      </c>
      <c r="O37" s="36" t="s">
        <v>167</v>
      </c>
      <c r="P37" s="40" t="s">
        <v>168</v>
      </c>
    </row>
    <row r="38" spans="1:16" x14ac:dyDescent="0.2">
      <c r="A38" s="5" t="s">
        <v>213</v>
      </c>
      <c r="B38" s="13"/>
      <c r="C38" s="13"/>
      <c r="D38" s="102">
        <f>26*12</f>
        <v>312</v>
      </c>
      <c r="E38" s="43">
        <v>0</v>
      </c>
      <c r="F38" s="47" t="s">
        <v>275</v>
      </c>
      <c r="G38" s="48"/>
      <c r="H38" s="49"/>
      <c r="I38" s="41"/>
      <c r="K38" s="30"/>
      <c r="L38" s="68">
        <f>O15</f>
        <v>8</v>
      </c>
      <c r="M38" s="31" t="s">
        <v>108</v>
      </c>
      <c r="N38" s="113">
        <v>0</v>
      </c>
      <c r="O38" s="114">
        <v>0</v>
      </c>
      <c r="P38" s="99">
        <f t="shared" ref="P38:P39" si="0">N38*O38</f>
        <v>0</v>
      </c>
    </row>
    <row r="39" spans="1:16" x14ac:dyDescent="0.2">
      <c r="A39" s="5" t="s">
        <v>210</v>
      </c>
      <c r="B39" s="13"/>
      <c r="C39" s="13"/>
      <c r="D39" s="102">
        <v>159</v>
      </c>
      <c r="E39" s="43">
        <v>0</v>
      </c>
      <c r="F39" s="47" t="s">
        <v>217</v>
      </c>
      <c r="G39" s="48"/>
      <c r="H39" s="49"/>
      <c r="I39" s="41"/>
      <c r="K39" s="30"/>
      <c r="L39" s="68">
        <f t="shared" ref="L39:L43" si="1">O16</f>
        <v>12</v>
      </c>
      <c r="M39" s="31" t="s">
        <v>109</v>
      </c>
      <c r="N39" s="113">
        <v>0</v>
      </c>
      <c r="O39" s="114">
        <v>0</v>
      </c>
      <c r="P39" s="99">
        <f t="shared" si="0"/>
        <v>0</v>
      </c>
    </row>
    <row r="40" spans="1:16" x14ac:dyDescent="0.2">
      <c r="A40" s="15" t="s">
        <v>106</v>
      </c>
      <c r="B40" s="13"/>
      <c r="C40" s="13"/>
      <c r="D40" s="102">
        <v>275</v>
      </c>
      <c r="E40" s="43">
        <v>0</v>
      </c>
      <c r="F40" s="47"/>
      <c r="G40" s="48"/>
      <c r="H40" s="49"/>
      <c r="I40" s="41"/>
      <c r="K40" s="30"/>
      <c r="L40" s="68">
        <f t="shared" si="1"/>
        <v>9</v>
      </c>
      <c r="M40" s="31" t="s">
        <v>110</v>
      </c>
      <c r="N40" s="113">
        <f>O17</f>
        <v>9</v>
      </c>
      <c r="O40" s="106">
        <f>42+42+19</f>
        <v>103</v>
      </c>
      <c r="P40" s="99">
        <f>N40*O40</f>
        <v>927</v>
      </c>
    </row>
    <row r="41" spans="1:16" x14ac:dyDescent="0.2">
      <c r="A41" s="5" t="s">
        <v>162</v>
      </c>
      <c r="B41" s="13"/>
      <c r="C41" s="13"/>
      <c r="D41" s="102">
        <v>10</v>
      </c>
      <c r="E41" s="43">
        <v>0</v>
      </c>
      <c r="F41" s="47" t="s">
        <v>215</v>
      </c>
      <c r="G41" s="45"/>
      <c r="H41" s="46"/>
      <c r="K41" s="30"/>
      <c r="L41" s="68">
        <f t="shared" si="1"/>
        <v>8</v>
      </c>
      <c r="M41" s="31" t="s">
        <v>111</v>
      </c>
      <c r="N41" s="113">
        <f>O18</f>
        <v>8</v>
      </c>
      <c r="O41" s="114">
        <f t="shared" ref="O41:O43" si="2">O40</f>
        <v>103</v>
      </c>
      <c r="P41" s="99">
        <f t="shared" ref="P41:P43" si="3">N41*O41</f>
        <v>824</v>
      </c>
    </row>
    <row r="42" spans="1:16" x14ac:dyDescent="0.2">
      <c r="A42" s="5" t="s">
        <v>2</v>
      </c>
      <c r="B42" s="13"/>
      <c r="C42" s="13"/>
      <c r="D42" s="102">
        <v>150</v>
      </c>
      <c r="E42" s="43">
        <v>0</v>
      </c>
      <c r="F42" s="47"/>
      <c r="G42" s="45"/>
      <c r="H42" s="46"/>
      <c r="K42" s="30"/>
      <c r="L42" s="68">
        <f t="shared" si="1"/>
        <v>12</v>
      </c>
      <c r="M42" s="31" t="s">
        <v>112</v>
      </c>
      <c r="N42" s="113">
        <f>O19</f>
        <v>12</v>
      </c>
      <c r="O42" s="114">
        <f t="shared" si="2"/>
        <v>103</v>
      </c>
      <c r="P42" s="99">
        <f t="shared" si="3"/>
        <v>1236</v>
      </c>
    </row>
    <row r="43" spans="1:16" x14ac:dyDescent="0.2">
      <c r="A43" s="5" t="s">
        <v>3</v>
      </c>
      <c r="B43" s="13"/>
      <c r="C43" s="13"/>
      <c r="D43" s="102">
        <v>50</v>
      </c>
      <c r="E43" s="43">
        <v>0</v>
      </c>
      <c r="F43" s="47"/>
      <c r="G43" s="45"/>
      <c r="H43" s="46"/>
      <c r="K43" s="30"/>
      <c r="L43" s="68">
        <f t="shared" si="1"/>
        <v>10</v>
      </c>
      <c r="M43" s="31" t="s">
        <v>113</v>
      </c>
      <c r="N43" s="164">
        <f>O20</f>
        <v>10</v>
      </c>
      <c r="O43" s="114">
        <f t="shared" si="2"/>
        <v>103</v>
      </c>
      <c r="P43" s="100">
        <f t="shared" si="3"/>
        <v>1030</v>
      </c>
    </row>
    <row r="44" spans="1:16" x14ac:dyDescent="0.2">
      <c r="A44" s="5" t="s">
        <v>4</v>
      </c>
      <c r="B44" s="13"/>
      <c r="C44" s="13"/>
      <c r="D44" s="102">
        <v>0</v>
      </c>
      <c r="E44" s="43">
        <v>0</v>
      </c>
      <c r="F44" s="47" t="s">
        <v>276</v>
      </c>
      <c r="G44" s="48"/>
      <c r="H44" s="49"/>
      <c r="I44" s="41"/>
      <c r="K44" s="30"/>
      <c r="M44" s="31"/>
      <c r="N44" s="64">
        <f>SUM(N38:N43)</f>
        <v>39</v>
      </c>
      <c r="O44" s="114"/>
      <c r="P44" s="99">
        <f>SUM(P38:P43)</f>
        <v>4017</v>
      </c>
    </row>
    <row r="45" spans="1:16" x14ac:dyDescent="0.2">
      <c r="A45" s="15"/>
      <c r="B45" s="13"/>
      <c r="C45" s="13"/>
      <c r="D45" s="102"/>
      <c r="E45" s="43"/>
      <c r="F45" s="47"/>
      <c r="G45" s="48"/>
      <c r="H45" s="49"/>
      <c r="I45" s="41"/>
      <c r="K45" s="30"/>
      <c r="M45" s="31"/>
      <c r="N45" s="98"/>
      <c r="O45" s="98"/>
      <c r="P45" s="99"/>
    </row>
    <row r="46" spans="1:16" x14ac:dyDescent="0.2">
      <c r="A46" s="92" t="s">
        <v>11</v>
      </c>
      <c r="B46" s="13"/>
      <c r="C46" s="13"/>
      <c r="D46" s="102">
        <v>0</v>
      </c>
      <c r="E46" s="43">
        <v>0</v>
      </c>
      <c r="F46" s="50" t="s">
        <v>115</v>
      </c>
      <c r="G46" s="48"/>
      <c r="H46" s="49"/>
      <c r="I46" s="41"/>
      <c r="K46" s="30"/>
      <c r="M46" s="31" t="s">
        <v>203</v>
      </c>
      <c r="N46" s="154">
        <v>0</v>
      </c>
      <c r="O46" s="152">
        <f>O43</f>
        <v>103</v>
      </c>
      <c r="P46" s="99">
        <f t="shared" ref="P46" si="4">N46*O46</f>
        <v>0</v>
      </c>
    </row>
    <row r="47" spans="1:16" ht="13.5" thickBot="1" x14ac:dyDescent="0.25">
      <c r="A47" s="5"/>
      <c r="B47" s="13"/>
      <c r="C47" s="13"/>
      <c r="D47" s="102"/>
      <c r="E47" s="43"/>
      <c r="F47" s="50"/>
      <c r="G47" s="48"/>
      <c r="H47" s="49"/>
      <c r="I47" s="41"/>
      <c r="K47" s="30"/>
      <c r="N47" s="155">
        <f>SUM(N44:N46)</f>
        <v>39</v>
      </c>
      <c r="O47" s="98"/>
      <c r="P47" s="153">
        <f>SUM(P44:P46)</f>
        <v>4017</v>
      </c>
    </row>
    <row r="48" spans="1:16" ht="13.5" thickTop="1" x14ac:dyDescent="0.2">
      <c r="A48" s="5"/>
      <c r="B48" s="13"/>
      <c r="C48" s="13"/>
      <c r="D48" s="102"/>
      <c r="E48" s="43"/>
      <c r="F48" s="50"/>
      <c r="G48" s="48"/>
      <c r="H48" s="49"/>
      <c r="I48" s="41"/>
      <c r="K48" s="30"/>
      <c r="P48" s="29"/>
    </row>
    <row r="49" spans="1:17" x14ac:dyDescent="0.2">
      <c r="A49" s="5" t="s">
        <v>42</v>
      </c>
      <c r="B49" s="13"/>
      <c r="C49" s="13"/>
      <c r="D49" s="102">
        <v>2000</v>
      </c>
      <c r="E49" s="43">
        <v>0</v>
      </c>
      <c r="F49" s="47"/>
      <c r="G49" s="48"/>
      <c r="H49" s="49"/>
      <c r="I49" s="41"/>
      <c r="K49" s="30"/>
      <c r="P49" s="29"/>
    </row>
    <row r="50" spans="1:17" x14ac:dyDescent="0.2">
      <c r="A50" s="92" t="s">
        <v>172</v>
      </c>
      <c r="B50" s="13"/>
      <c r="C50" s="13"/>
      <c r="D50" s="102">
        <f>3*2*100</f>
        <v>600</v>
      </c>
      <c r="E50" s="43">
        <v>0</v>
      </c>
      <c r="F50" s="47" t="s">
        <v>277</v>
      </c>
      <c r="G50" s="48"/>
      <c r="H50" s="49"/>
      <c r="I50" s="41"/>
      <c r="K50" s="28"/>
      <c r="M50" t="s">
        <v>218</v>
      </c>
      <c r="O50" s="106">
        <v>75</v>
      </c>
      <c r="P50" s="29"/>
    </row>
    <row r="51" spans="1:17" x14ac:dyDescent="0.2">
      <c r="A51" s="101" t="s">
        <v>163</v>
      </c>
      <c r="B51" s="13"/>
      <c r="C51" s="13"/>
      <c r="D51" s="102">
        <v>400</v>
      </c>
      <c r="E51" s="43">
        <v>0</v>
      </c>
      <c r="F51" s="50" t="s">
        <v>116</v>
      </c>
      <c r="G51" s="45"/>
      <c r="H51" s="46"/>
      <c r="K51" s="28"/>
      <c r="P51" s="29"/>
    </row>
    <row r="52" spans="1:17" x14ac:dyDescent="0.2">
      <c r="A52" s="5" t="s">
        <v>173</v>
      </c>
      <c r="B52" s="13"/>
      <c r="C52" s="13"/>
      <c r="D52" s="102">
        <v>500</v>
      </c>
      <c r="E52" s="43">
        <v>0</v>
      </c>
      <c r="F52" s="50"/>
      <c r="G52" s="48"/>
      <c r="H52" s="49"/>
      <c r="I52" s="41"/>
      <c r="K52" s="28"/>
      <c r="P52" s="29"/>
    </row>
    <row r="53" spans="1:17" x14ac:dyDescent="0.2">
      <c r="A53" s="92" t="s">
        <v>185</v>
      </c>
      <c r="B53" s="13"/>
      <c r="C53" s="13"/>
      <c r="D53" s="102">
        <v>100</v>
      </c>
      <c r="E53" s="43">
        <v>0</v>
      </c>
      <c r="F53" s="50"/>
      <c r="G53" s="48"/>
      <c r="H53" s="49"/>
      <c r="I53" s="41"/>
      <c r="K53" s="28"/>
      <c r="P53" s="29"/>
    </row>
    <row r="54" spans="1:17" ht="13.5" thickBot="1" x14ac:dyDescent="0.25">
      <c r="K54" s="28"/>
      <c r="P54" s="29"/>
    </row>
    <row r="55" spans="1:17" ht="13.5" thickBot="1" x14ac:dyDescent="0.25">
      <c r="A55" s="160" t="s">
        <v>160</v>
      </c>
      <c r="B55" s="13"/>
      <c r="C55" s="13"/>
      <c r="D55" s="13"/>
      <c r="E55" s="43"/>
      <c r="F55" s="47" t="s">
        <v>125</v>
      </c>
      <c r="G55" s="48"/>
      <c r="H55" s="109">
        <f>O68</f>
        <v>200</v>
      </c>
      <c r="I55" s="116"/>
      <c r="K55" s="28"/>
      <c r="L55" s="125" t="s">
        <v>159</v>
      </c>
      <c r="M55" s="129"/>
      <c r="N55" s="130"/>
      <c r="O55" s="130"/>
      <c r="P55" s="126"/>
    </row>
    <row r="56" spans="1:17" ht="22.5" customHeight="1" x14ac:dyDescent="0.2">
      <c r="A56" s="22"/>
      <c r="B56" s="13"/>
      <c r="C56" s="13"/>
      <c r="D56" s="13"/>
      <c r="E56" s="43"/>
      <c r="F56" s="60" t="s">
        <v>126</v>
      </c>
      <c r="G56" s="61" t="s">
        <v>189</v>
      </c>
      <c r="H56" s="62" t="s">
        <v>191</v>
      </c>
      <c r="I56" s="117"/>
      <c r="K56" s="28"/>
      <c r="P56" s="187" t="s">
        <v>122</v>
      </c>
    </row>
    <row r="57" spans="1:17" x14ac:dyDescent="0.2">
      <c r="A57" s="5" t="s">
        <v>127</v>
      </c>
      <c r="B57" s="13"/>
      <c r="C57" s="13"/>
      <c r="D57" s="13">
        <f t="shared" ref="D57:D60" si="5">$H$55*H57</f>
        <v>1000</v>
      </c>
      <c r="E57" s="43">
        <v>0</v>
      </c>
      <c r="F57" s="105">
        <f t="shared" ref="F57:H62" si="6">N60</f>
        <v>8</v>
      </c>
      <c r="G57" s="107">
        <f t="shared" si="6"/>
        <v>5</v>
      </c>
      <c r="H57" s="108">
        <f t="shared" si="6"/>
        <v>5</v>
      </c>
      <c r="I57" s="118"/>
      <c r="K57" s="28"/>
      <c r="L57" s="31"/>
      <c r="M57" s="31"/>
      <c r="N57" s="35" t="s">
        <v>117</v>
      </c>
      <c r="O57" s="167" t="s">
        <v>119</v>
      </c>
      <c r="P57" s="186" t="s">
        <v>123</v>
      </c>
    </row>
    <row r="58" spans="1:17" ht="15" x14ac:dyDescent="0.35">
      <c r="A58" s="5" t="s">
        <v>128</v>
      </c>
      <c r="B58" s="13"/>
      <c r="C58" s="13"/>
      <c r="D58" s="13">
        <f t="shared" si="5"/>
        <v>1600</v>
      </c>
      <c r="E58" s="43">
        <v>0</v>
      </c>
      <c r="F58" s="105">
        <f t="shared" si="6"/>
        <v>12</v>
      </c>
      <c r="G58" s="107">
        <f t="shared" si="6"/>
        <v>6</v>
      </c>
      <c r="H58" s="108">
        <f t="shared" si="6"/>
        <v>8</v>
      </c>
      <c r="I58" s="118"/>
      <c r="K58" s="28"/>
      <c r="L58" s="31"/>
      <c r="M58" s="31"/>
      <c r="N58" s="36" t="s">
        <v>118</v>
      </c>
      <c r="O58" s="149" t="s">
        <v>120</v>
      </c>
      <c r="P58" s="40" t="s">
        <v>121</v>
      </c>
    </row>
    <row r="59" spans="1:17" x14ac:dyDescent="0.2">
      <c r="A59" s="5" t="s">
        <v>129</v>
      </c>
      <c r="B59" s="13"/>
      <c r="C59" s="13"/>
      <c r="D59" s="13">
        <f t="shared" si="5"/>
        <v>1400</v>
      </c>
      <c r="E59" s="43">
        <v>0</v>
      </c>
      <c r="F59" s="105">
        <f t="shared" si="6"/>
        <v>9</v>
      </c>
      <c r="G59" s="107">
        <f t="shared" si="6"/>
        <v>7</v>
      </c>
      <c r="H59" s="108">
        <f t="shared" si="6"/>
        <v>7</v>
      </c>
      <c r="I59" s="118"/>
      <c r="K59" s="28"/>
      <c r="P59" s="37"/>
    </row>
    <row r="60" spans="1:17" x14ac:dyDescent="0.2">
      <c r="A60" s="5" t="s">
        <v>130</v>
      </c>
      <c r="B60" s="13"/>
      <c r="C60" s="13"/>
      <c r="D60" s="13">
        <f t="shared" si="5"/>
        <v>1600</v>
      </c>
      <c r="E60" s="43">
        <v>0</v>
      </c>
      <c r="F60" s="105">
        <f t="shared" si="6"/>
        <v>8</v>
      </c>
      <c r="G60" s="107">
        <f t="shared" si="6"/>
        <v>8</v>
      </c>
      <c r="H60" s="108">
        <f t="shared" si="6"/>
        <v>8</v>
      </c>
      <c r="I60" s="118"/>
      <c r="K60" s="28"/>
      <c r="L60" s="31"/>
      <c r="M60" s="31" t="s">
        <v>108</v>
      </c>
      <c r="N60" s="35">
        <f t="shared" ref="N60:N65" si="7">O15</f>
        <v>8</v>
      </c>
      <c r="O60" s="58">
        <v>5</v>
      </c>
      <c r="P60" s="59">
        <f>ROUNDUP((N60*O60)/9,0)</f>
        <v>5</v>
      </c>
      <c r="Q60" s="165"/>
    </row>
    <row r="61" spans="1:17" x14ac:dyDescent="0.2">
      <c r="A61" s="5" t="s">
        <v>131</v>
      </c>
      <c r="B61" s="13"/>
      <c r="C61" s="13"/>
      <c r="D61" s="13">
        <f>$H$55*H61</f>
        <v>2200</v>
      </c>
      <c r="E61" s="43">
        <v>0</v>
      </c>
      <c r="F61" s="105">
        <f t="shared" si="6"/>
        <v>12</v>
      </c>
      <c r="G61" s="107">
        <f t="shared" si="6"/>
        <v>8</v>
      </c>
      <c r="H61" s="108">
        <f t="shared" si="6"/>
        <v>11</v>
      </c>
      <c r="I61" s="118"/>
      <c r="K61" s="28"/>
      <c r="L61" s="31"/>
      <c r="M61" s="31" t="s">
        <v>109</v>
      </c>
      <c r="N61" s="35">
        <f t="shared" si="7"/>
        <v>12</v>
      </c>
      <c r="O61" s="58">
        <v>6</v>
      </c>
      <c r="P61" s="59">
        <f>ROUNDUP((N61*O61)/9,0)</f>
        <v>8</v>
      </c>
      <c r="Q61" s="165"/>
    </row>
    <row r="62" spans="1:17" x14ac:dyDescent="0.2">
      <c r="A62" s="5" t="s">
        <v>132</v>
      </c>
      <c r="B62" s="13"/>
      <c r="C62" s="13"/>
      <c r="D62" s="13">
        <f>$H$55*H62</f>
        <v>1800</v>
      </c>
      <c r="E62" s="43">
        <v>0</v>
      </c>
      <c r="F62" s="105">
        <f t="shared" si="6"/>
        <v>10</v>
      </c>
      <c r="G62" s="107">
        <f t="shared" si="6"/>
        <v>8</v>
      </c>
      <c r="H62" s="108">
        <f t="shared" si="6"/>
        <v>9</v>
      </c>
      <c r="I62" s="118"/>
      <c r="K62" s="28"/>
      <c r="L62" s="31"/>
      <c r="M62" s="31" t="s">
        <v>110</v>
      </c>
      <c r="N62" s="35">
        <f t="shared" si="7"/>
        <v>9</v>
      </c>
      <c r="O62" s="58">
        <v>7</v>
      </c>
      <c r="P62" s="59">
        <f t="shared" ref="P62:P63" si="8">ROUNDUP((N62*O62)/9,0)</f>
        <v>7</v>
      </c>
      <c r="Q62" s="165"/>
    </row>
    <row r="63" spans="1:17" x14ac:dyDescent="0.2">
      <c r="K63" s="28"/>
      <c r="L63" s="31"/>
      <c r="M63" s="31" t="s">
        <v>111</v>
      </c>
      <c r="N63" s="35">
        <f t="shared" si="7"/>
        <v>8</v>
      </c>
      <c r="O63" s="58">
        <v>8</v>
      </c>
      <c r="P63" s="59">
        <f t="shared" si="8"/>
        <v>8</v>
      </c>
      <c r="Q63" s="165"/>
    </row>
    <row r="64" spans="1:17" x14ac:dyDescent="0.2">
      <c r="A64" s="5"/>
      <c r="B64" s="13"/>
      <c r="C64" s="13"/>
      <c r="D64" s="13"/>
      <c r="E64" s="43"/>
      <c r="F64" s="105"/>
      <c r="G64" s="107"/>
      <c r="H64" s="108"/>
      <c r="I64" s="118"/>
      <c r="K64" s="28"/>
      <c r="L64" s="31"/>
      <c r="M64" s="31" t="s">
        <v>112</v>
      </c>
      <c r="N64" s="35">
        <f t="shared" si="7"/>
        <v>12</v>
      </c>
      <c r="O64" s="58">
        <v>8</v>
      </c>
      <c r="P64" s="59">
        <f>ROUNDUP((N64*O64)/9,0)</f>
        <v>11</v>
      </c>
      <c r="Q64" s="165"/>
    </row>
    <row r="65" spans="1:17" ht="25.5" x14ac:dyDescent="0.2">
      <c r="A65" s="5" t="s">
        <v>222</v>
      </c>
      <c r="B65" s="13"/>
      <c r="C65" s="13"/>
      <c r="D65" s="102">
        <f>4*335</f>
        <v>1340</v>
      </c>
      <c r="E65" s="43">
        <v>0</v>
      </c>
      <c r="F65" s="47" t="s">
        <v>216</v>
      </c>
      <c r="G65" s="48"/>
      <c r="H65" s="46"/>
      <c r="K65" s="28"/>
      <c r="L65" s="31"/>
      <c r="M65" s="31" t="s">
        <v>113</v>
      </c>
      <c r="N65" s="35">
        <f t="shared" si="7"/>
        <v>10</v>
      </c>
      <c r="O65" s="58">
        <v>8</v>
      </c>
      <c r="P65" s="59">
        <f>ROUNDUP((N65*O65)/9,0)</f>
        <v>9</v>
      </c>
      <c r="Q65" s="165"/>
    </row>
    <row r="66" spans="1:17" x14ac:dyDescent="0.2">
      <c r="A66" s="5"/>
      <c r="B66" s="13"/>
      <c r="C66" s="13"/>
      <c r="D66" s="102"/>
      <c r="E66" s="43"/>
      <c r="F66" s="47"/>
      <c r="G66" s="48"/>
      <c r="H66" s="46"/>
      <c r="K66" s="28"/>
      <c r="L66" s="31"/>
      <c r="P66" s="29"/>
    </row>
    <row r="67" spans="1:17" x14ac:dyDescent="0.2">
      <c r="A67" s="5"/>
      <c r="B67" s="13"/>
      <c r="C67" s="13"/>
      <c r="D67" s="13"/>
      <c r="E67" s="43"/>
      <c r="F67" s="47"/>
      <c r="G67" s="48"/>
      <c r="H67" s="46"/>
      <c r="K67" s="28"/>
      <c r="L67" s="31"/>
      <c r="M67" s="31"/>
      <c r="N67" s="35"/>
      <c r="O67" s="35"/>
      <c r="P67" s="66"/>
    </row>
    <row r="68" spans="1:17" ht="25.5" x14ac:dyDescent="0.2">
      <c r="A68" s="161" t="s">
        <v>178</v>
      </c>
      <c r="B68" s="13"/>
      <c r="C68" s="13"/>
      <c r="D68" s="13"/>
      <c r="E68" s="43"/>
      <c r="F68" s="47" t="s">
        <v>156</v>
      </c>
      <c r="G68" s="48"/>
      <c r="H68" s="112">
        <f>O81</f>
        <v>25</v>
      </c>
      <c r="I68" s="119"/>
      <c r="K68" s="28"/>
      <c r="L68" s="31" t="s">
        <v>114</v>
      </c>
      <c r="M68" s="31"/>
      <c r="N68"/>
      <c r="O68" s="57">
        <v>200</v>
      </c>
      <c r="P68" s="29"/>
    </row>
    <row r="69" spans="1:17" ht="15.75" customHeight="1" x14ac:dyDescent="0.2">
      <c r="A69" s="5" t="s">
        <v>278</v>
      </c>
      <c r="B69" s="13"/>
      <c r="C69" s="13"/>
      <c r="D69" s="13">
        <f>$H$68*H69</f>
        <v>300</v>
      </c>
      <c r="E69" s="43">
        <v>0</v>
      </c>
      <c r="F69" s="47" t="s">
        <v>149</v>
      </c>
      <c r="G69" s="45"/>
      <c r="H69" s="108">
        <f>P79</f>
        <v>12</v>
      </c>
      <c r="I69" s="118"/>
      <c r="K69" s="28"/>
      <c r="P69" s="29"/>
    </row>
    <row r="70" spans="1:17" ht="13.5" thickBot="1" x14ac:dyDescent="0.25">
      <c r="A70" s="5" t="s">
        <v>237</v>
      </c>
      <c r="B70" s="13"/>
      <c r="C70" s="13"/>
      <c r="D70" s="13">
        <f>$H$68*H70</f>
        <v>300</v>
      </c>
      <c r="E70" s="43">
        <v>0</v>
      </c>
      <c r="F70" s="47" t="s">
        <v>149</v>
      </c>
      <c r="G70" s="45"/>
      <c r="H70" s="108">
        <f>P79</f>
        <v>12</v>
      </c>
      <c r="I70" s="118"/>
      <c r="K70" s="28"/>
      <c r="P70" s="29"/>
    </row>
    <row r="71" spans="1:17" ht="13.5" thickBot="1" x14ac:dyDescent="0.25">
      <c r="A71" s="5" t="s">
        <v>279</v>
      </c>
      <c r="B71" s="13"/>
      <c r="C71" s="13"/>
      <c r="D71" s="13">
        <f>$H$68*H71</f>
        <v>300</v>
      </c>
      <c r="E71" s="43">
        <v>0</v>
      </c>
      <c r="F71" s="47" t="s">
        <v>149</v>
      </c>
      <c r="G71" s="45"/>
      <c r="H71" s="108">
        <f>P79</f>
        <v>12</v>
      </c>
      <c r="I71" s="118"/>
      <c r="K71" s="28"/>
      <c r="L71" s="125" t="s">
        <v>144</v>
      </c>
      <c r="M71" s="188"/>
      <c r="N71"/>
      <c r="P71" s="29"/>
    </row>
    <row r="72" spans="1:17" x14ac:dyDescent="0.2">
      <c r="A72" s="5"/>
      <c r="B72" s="13"/>
      <c r="C72" s="13"/>
      <c r="D72" s="75"/>
      <c r="E72" s="43"/>
      <c r="F72" s="47"/>
      <c r="G72" s="45"/>
      <c r="H72" s="74"/>
      <c r="I72" s="120"/>
      <c r="K72" s="28"/>
      <c r="L72"/>
      <c r="M72"/>
      <c r="N72"/>
      <c r="P72" s="187" t="s">
        <v>147</v>
      </c>
    </row>
    <row r="73" spans="1:17" x14ac:dyDescent="0.2">
      <c r="A73" s="158" t="s">
        <v>235</v>
      </c>
      <c r="B73" s="159"/>
      <c r="C73" s="13"/>
      <c r="D73" s="13"/>
      <c r="E73" s="43"/>
      <c r="F73" s="47"/>
      <c r="G73" s="48"/>
      <c r="H73" s="49"/>
      <c r="I73" s="41"/>
      <c r="K73" s="28"/>
      <c r="L73"/>
      <c r="N73" s="36" t="s">
        <v>145</v>
      </c>
      <c r="O73" s="51" t="s">
        <v>146</v>
      </c>
      <c r="P73" s="189" t="s">
        <v>148</v>
      </c>
    </row>
    <row r="74" spans="1:17" x14ac:dyDescent="0.2">
      <c r="A74" s="6" t="s">
        <v>133</v>
      </c>
      <c r="B74" s="13"/>
      <c r="C74" s="13"/>
      <c r="D74" s="102">
        <v>0</v>
      </c>
      <c r="E74" s="43">
        <v>0</v>
      </c>
      <c r="F74" s="47" t="s">
        <v>236</v>
      </c>
      <c r="G74" s="48"/>
      <c r="H74" s="49"/>
      <c r="I74" s="41"/>
      <c r="K74" s="28"/>
      <c r="L74"/>
      <c r="M74" s="31" t="s">
        <v>108</v>
      </c>
      <c r="N74" s="58">
        <v>1</v>
      </c>
      <c r="O74" s="65">
        <v>3</v>
      </c>
      <c r="P74" s="66">
        <f>N74*O74</f>
        <v>3</v>
      </c>
    </row>
    <row r="75" spans="1:17" x14ac:dyDescent="0.2">
      <c r="A75" s="6" t="s">
        <v>134</v>
      </c>
      <c r="B75" s="13"/>
      <c r="C75" s="13"/>
      <c r="D75" s="102">
        <v>0</v>
      </c>
      <c r="E75" s="43">
        <v>0</v>
      </c>
      <c r="F75" s="47"/>
      <c r="G75" s="48"/>
      <c r="H75" s="49"/>
      <c r="I75" s="41"/>
      <c r="K75" s="28"/>
      <c r="L75"/>
      <c r="M75" s="31" t="s">
        <v>109</v>
      </c>
      <c r="N75" s="58">
        <v>1</v>
      </c>
      <c r="O75" s="65">
        <v>3</v>
      </c>
      <c r="P75" s="66">
        <f t="shared" ref="P75" si="9">N75*O75</f>
        <v>3</v>
      </c>
    </row>
    <row r="76" spans="1:17" x14ac:dyDescent="0.2">
      <c r="A76" s="6" t="s">
        <v>135</v>
      </c>
      <c r="B76" s="13"/>
      <c r="C76" s="13"/>
      <c r="D76" s="102">
        <v>0</v>
      </c>
      <c r="E76" s="43">
        <v>0</v>
      </c>
      <c r="F76" s="47"/>
      <c r="G76" s="48"/>
      <c r="H76" s="49"/>
      <c r="I76" s="41"/>
      <c r="K76" s="28"/>
      <c r="L76"/>
      <c r="M76" s="31" t="s">
        <v>110</v>
      </c>
      <c r="N76" s="58">
        <v>1</v>
      </c>
      <c r="O76" s="65">
        <v>3</v>
      </c>
      <c r="P76" s="66">
        <f>N76*O76</f>
        <v>3</v>
      </c>
    </row>
    <row r="77" spans="1:17" x14ac:dyDescent="0.2">
      <c r="A77" s="6" t="s">
        <v>136</v>
      </c>
      <c r="B77" s="13"/>
      <c r="C77" s="13"/>
      <c r="D77" s="102">
        <v>0</v>
      </c>
      <c r="E77" s="43">
        <v>0</v>
      </c>
      <c r="F77" s="47"/>
      <c r="G77" s="48"/>
      <c r="H77" s="49"/>
      <c r="I77" s="41"/>
      <c r="K77" s="28"/>
      <c r="L77"/>
      <c r="M77" s="31" t="s">
        <v>111</v>
      </c>
      <c r="N77" s="58">
        <v>1</v>
      </c>
      <c r="O77" s="65">
        <v>3</v>
      </c>
      <c r="P77" s="67">
        <f>N77*O77</f>
        <v>3</v>
      </c>
    </row>
    <row r="78" spans="1:17" x14ac:dyDescent="0.2">
      <c r="A78" s="6" t="s">
        <v>137</v>
      </c>
      <c r="B78" s="102">
        <v>500</v>
      </c>
      <c r="C78" s="13">
        <v>0</v>
      </c>
      <c r="D78" s="13"/>
      <c r="E78" s="43"/>
      <c r="F78" s="47"/>
      <c r="G78" s="48"/>
      <c r="H78" s="49"/>
      <c r="I78" s="41"/>
      <c r="K78" s="28"/>
      <c r="L78"/>
      <c r="M78"/>
      <c r="N78" s="35"/>
      <c r="O78" s="68"/>
      <c r="P78" s="66"/>
    </row>
    <row r="79" spans="1:17" ht="13.5" thickBot="1" x14ac:dyDescent="0.25">
      <c r="A79" s="6"/>
      <c r="B79" s="13"/>
      <c r="C79" s="13"/>
      <c r="D79" s="13"/>
      <c r="E79" s="43"/>
      <c r="F79" s="47"/>
      <c r="G79" s="48"/>
      <c r="H79" s="49"/>
      <c r="I79" s="41"/>
      <c r="K79" s="28"/>
      <c r="L79"/>
      <c r="M79"/>
      <c r="N79" s="35"/>
      <c r="O79" s="68"/>
      <c r="P79" s="69">
        <f>SUM(P74:P77)</f>
        <v>12</v>
      </c>
    </row>
    <row r="80" spans="1:17" ht="13.5" thickTop="1" x14ac:dyDescent="0.2">
      <c r="A80" s="160" t="s">
        <v>280</v>
      </c>
      <c r="B80" s="161"/>
      <c r="C80" s="161"/>
      <c r="D80" s="3"/>
      <c r="E80" s="90"/>
      <c r="F80" s="47"/>
      <c r="G80" s="91" t="s">
        <v>154</v>
      </c>
      <c r="H80" s="110">
        <f>N92</f>
        <v>21</v>
      </c>
      <c r="I80" s="121"/>
      <c r="K80" s="28"/>
      <c r="P80" s="29"/>
    </row>
    <row r="81" spans="1:16" x14ac:dyDescent="0.2">
      <c r="A81" s="5" t="s">
        <v>36</v>
      </c>
      <c r="B81" s="13"/>
      <c r="C81" s="13"/>
      <c r="D81" s="102">
        <v>1500</v>
      </c>
      <c r="E81" s="43">
        <v>0</v>
      </c>
      <c r="F81" s="47"/>
      <c r="G81" s="93" t="s">
        <v>155</v>
      </c>
      <c r="H81" s="111">
        <f>O94</f>
        <v>200</v>
      </c>
      <c r="I81" s="122"/>
      <c r="K81" s="28"/>
      <c r="L81" s="31" t="s">
        <v>150</v>
      </c>
      <c r="O81" s="70">
        <v>25</v>
      </c>
      <c r="P81" s="29"/>
    </row>
    <row r="82" spans="1:16" x14ac:dyDescent="0.2">
      <c r="A82" s="5" t="s">
        <v>25</v>
      </c>
      <c r="B82" s="13"/>
      <c r="C82" s="13"/>
      <c r="D82" s="102">
        <v>300</v>
      </c>
      <c r="E82" s="43">
        <v>0</v>
      </c>
      <c r="F82" s="47" t="s">
        <v>138</v>
      </c>
      <c r="G82" s="45"/>
      <c r="H82" s="46"/>
      <c r="K82" s="28"/>
      <c r="P82" s="29"/>
    </row>
    <row r="83" spans="1:16" ht="13.5" thickBot="1" x14ac:dyDescent="0.25">
      <c r="A83" s="5" t="s">
        <v>26</v>
      </c>
      <c r="B83" s="13"/>
      <c r="C83" s="13"/>
      <c r="D83" s="102">
        <f>36*50</f>
        <v>1800</v>
      </c>
      <c r="E83" s="43">
        <v>0</v>
      </c>
      <c r="F83" s="47" t="s">
        <v>199</v>
      </c>
      <c r="G83" s="45"/>
      <c r="H83" s="46"/>
      <c r="K83" s="30"/>
      <c r="P83" s="29"/>
    </row>
    <row r="84" spans="1:16" ht="13.5" thickBot="1" x14ac:dyDescent="0.25">
      <c r="A84" s="5" t="s">
        <v>27</v>
      </c>
      <c r="B84" s="13"/>
      <c r="C84" s="13"/>
      <c r="D84" s="102">
        <v>100</v>
      </c>
      <c r="E84" s="43">
        <v>0</v>
      </c>
      <c r="F84" s="47" t="s">
        <v>241</v>
      </c>
      <c r="G84" s="48"/>
      <c r="H84" s="49"/>
      <c r="I84" s="41"/>
      <c r="K84" s="30"/>
      <c r="L84" s="125" t="s">
        <v>238</v>
      </c>
      <c r="M84" s="129"/>
      <c r="N84" s="132"/>
      <c r="O84"/>
      <c r="P84" s="56"/>
    </row>
    <row r="85" spans="1:16" x14ac:dyDescent="0.2">
      <c r="A85" s="5" t="s">
        <v>39</v>
      </c>
      <c r="B85" s="13"/>
      <c r="C85" s="13"/>
      <c r="D85" s="102">
        <v>0</v>
      </c>
      <c r="E85" s="43">
        <v>0</v>
      </c>
      <c r="F85" s="47" t="s">
        <v>18</v>
      </c>
      <c r="G85" s="48"/>
      <c r="H85" s="49"/>
      <c r="I85" s="41"/>
      <c r="K85" s="30"/>
      <c r="L85"/>
      <c r="O85" s="64"/>
      <c r="P85" s="56"/>
    </row>
    <row r="86" spans="1:16" x14ac:dyDescent="0.2">
      <c r="A86" s="5" t="s">
        <v>28</v>
      </c>
      <c r="B86" s="13"/>
      <c r="C86" s="13"/>
      <c r="D86" s="102">
        <v>1500</v>
      </c>
      <c r="E86" s="43">
        <v>0</v>
      </c>
      <c r="F86" s="47"/>
      <c r="G86" s="48"/>
      <c r="H86" s="49"/>
      <c r="I86" s="41"/>
      <c r="K86" s="30"/>
      <c r="L86"/>
      <c r="M86"/>
      <c r="N86" s="64" t="s">
        <v>151</v>
      </c>
      <c r="O86" s="36"/>
      <c r="P86" s="56"/>
    </row>
    <row r="87" spans="1:16" x14ac:dyDescent="0.2">
      <c r="A87" s="5" t="s">
        <v>230</v>
      </c>
      <c r="B87" s="13"/>
      <c r="C87" s="13"/>
      <c r="D87" s="102">
        <v>0</v>
      </c>
      <c r="E87" s="43">
        <v>0</v>
      </c>
      <c r="F87" s="47"/>
      <c r="G87" s="48"/>
      <c r="H87" s="49"/>
      <c r="I87" s="41"/>
      <c r="K87" s="30"/>
      <c r="L87"/>
      <c r="N87" s="36" t="s">
        <v>152</v>
      </c>
      <c r="O87"/>
      <c r="P87" s="56"/>
    </row>
    <row r="88" spans="1:16" x14ac:dyDescent="0.2">
      <c r="A88" s="5" t="s">
        <v>54</v>
      </c>
      <c r="B88" s="13"/>
      <c r="C88" s="13"/>
      <c r="D88" s="102">
        <f>9*35</f>
        <v>315</v>
      </c>
      <c r="E88" s="43">
        <v>0</v>
      </c>
      <c r="F88" s="47" t="s">
        <v>80</v>
      </c>
      <c r="G88" s="48"/>
      <c r="H88" s="49"/>
      <c r="I88" s="41"/>
      <c r="K88" s="30"/>
      <c r="L88"/>
      <c r="M88" s="31" t="s">
        <v>108</v>
      </c>
      <c r="N88" s="58">
        <v>7</v>
      </c>
      <c r="O88" s="44" t="s">
        <v>188</v>
      </c>
      <c r="P88" s="56"/>
    </row>
    <row r="89" spans="1:16" ht="15" customHeight="1" x14ac:dyDescent="0.2">
      <c r="A89" s="5" t="s">
        <v>179</v>
      </c>
      <c r="B89" s="102">
        <v>2750</v>
      </c>
      <c r="C89" s="13">
        <v>0</v>
      </c>
      <c r="D89" s="13"/>
      <c r="E89" s="43"/>
      <c r="F89" s="47"/>
      <c r="G89" s="48"/>
      <c r="H89" s="49"/>
      <c r="I89" s="41"/>
      <c r="K89" s="30"/>
      <c r="L89"/>
      <c r="M89" s="31" t="s">
        <v>109</v>
      </c>
      <c r="N89" s="58">
        <v>7</v>
      </c>
      <c r="O89" s="44" t="s">
        <v>188</v>
      </c>
      <c r="P89" s="56"/>
    </row>
    <row r="90" spans="1:16" x14ac:dyDescent="0.2">
      <c r="A90" s="5" t="s">
        <v>180</v>
      </c>
      <c r="B90" s="102">
        <v>2000</v>
      </c>
      <c r="C90" s="13">
        <v>0</v>
      </c>
      <c r="D90" s="13"/>
      <c r="E90" s="43"/>
      <c r="F90" s="76"/>
      <c r="G90" s="77"/>
      <c r="H90" s="78"/>
      <c r="I90" s="41"/>
      <c r="K90" s="30"/>
      <c r="L90"/>
      <c r="M90" s="31" t="s">
        <v>110</v>
      </c>
      <c r="N90" s="88">
        <v>7</v>
      </c>
      <c r="O90" s="44" t="s">
        <v>188</v>
      </c>
      <c r="P90" s="56"/>
    </row>
    <row r="91" spans="1:16" ht="26.25" thickBot="1" x14ac:dyDescent="0.25">
      <c r="A91" s="5" t="s">
        <v>232</v>
      </c>
      <c r="B91" s="102">
        <f>1000/2</f>
        <v>500</v>
      </c>
      <c r="C91" s="13">
        <v>0</v>
      </c>
      <c r="D91" s="13"/>
      <c r="E91" s="13"/>
      <c r="F91" s="44"/>
      <c r="G91" s="41"/>
      <c r="H91" s="41"/>
      <c r="I91" s="41"/>
      <c r="K91" s="30"/>
      <c r="L91"/>
      <c r="M91" s="31"/>
      <c r="N91" s="35"/>
      <c r="O91"/>
      <c r="P91" s="56"/>
    </row>
    <row r="92" spans="1:16" ht="13.5" thickBot="1" x14ac:dyDescent="0.25">
      <c r="A92" s="15" t="s">
        <v>59</v>
      </c>
      <c r="B92" s="102">
        <v>0</v>
      </c>
      <c r="C92" s="13">
        <v>0</v>
      </c>
      <c r="D92" s="13"/>
      <c r="E92" s="43"/>
      <c r="F92" s="82"/>
      <c r="G92" s="86" t="s">
        <v>139</v>
      </c>
      <c r="H92" s="87" t="s">
        <v>140</v>
      </c>
      <c r="I92" s="123"/>
      <c r="K92" s="30"/>
      <c r="L92"/>
      <c r="M92"/>
      <c r="N92" s="97">
        <f>SUM(N88:N90)</f>
        <v>21</v>
      </c>
      <c r="O92"/>
      <c r="P92" s="56"/>
    </row>
    <row r="93" spans="1:16" ht="14.25" thickTop="1" thickBot="1" x14ac:dyDescent="0.25">
      <c r="A93" s="5" t="s">
        <v>181</v>
      </c>
      <c r="B93" s="13">
        <f>H80*H81</f>
        <v>4200</v>
      </c>
      <c r="C93" s="13">
        <v>0</v>
      </c>
      <c r="D93" s="13"/>
      <c r="E93" s="43"/>
      <c r="F93" s="83" t="s">
        <v>141</v>
      </c>
      <c r="G93" s="84">
        <f>SUM(B89:B93)-SUM(D81:D88)</f>
        <v>3935</v>
      </c>
      <c r="H93" s="85">
        <f>SUM(C89:C93)-SUM(E81:E88)</f>
        <v>0</v>
      </c>
      <c r="I93" s="124"/>
      <c r="K93" s="30"/>
      <c r="L93"/>
      <c r="M93"/>
      <c r="N93"/>
      <c r="O93"/>
      <c r="P93" s="56"/>
    </row>
    <row r="94" spans="1:16" x14ac:dyDescent="0.2">
      <c r="A94" s="5"/>
      <c r="B94" s="13"/>
      <c r="C94" s="13"/>
      <c r="D94" s="13"/>
      <c r="E94" s="43"/>
      <c r="F94" s="79"/>
      <c r="G94" s="80"/>
      <c r="H94" s="81"/>
      <c r="I94" s="41"/>
      <c r="K94" s="30"/>
      <c r="L94" s="44" t="s">
        <v>153</v>
      </c>
      <c r="M94"/>
      <c r="N94"/>
      <c r="O94" s="89">
        <v>200</v>
      </c>
      <c r="P94" s="56"/>
    </row>
    <row r="95" spans="1:16" x14ac:dyDescent="0.2">
      <c r="A95" s="160" t="s">
        <v>281</v>
      </c>
      <c r="B95" s="161"/>
      <c r="C95" s="161"/>
      <c r="D95" s="3"/>
      <c r="E95" s="90"/>
      <c r="F95" s="47"/>
      <c r="G95" s="91" t="s">
        <v>154</v>
      </c>
      <c r="H95" s="110">
        <f>N106</f>
        <v>21</v>
      </c>
      <c r="I95" s="121"/>
      <c r="K95" s="30"/>
      <c r="P95" s="29"/>
    </row>
    <row r="96" spans="1:16" ht="13.5" thickBot="1" x14ac:dyDescent="0.25">
      <c r="A96" s="5" t="s">
        <v>36</v>
      </c>
      <c r="B96" s="13"/>
      <c r="C96" s="13"/>
      <c r="D96" s="102">
        <v>1500</v>
      </c>
      <c r="E96" s="43">
        <v>0</v>
      </c>
      <c r="F96" s="47"/>
      <c r="G96" s="93" t="s">
        <v>155</v>
      </c>
      <c r="H96" s="111">
        <f>O108</f>
        <v>200</v>
      </c>
      <c r="I96" s="122"/>
      <c r="K96" s="30"/>
      <c r="P96" s="29"/>
    </row>
    <row r="97" spans="1:16" ht="13.5" thickBot="1" x14ac:dyDescent="0.25">
      <c r="A97" s="5" t="s">
        <v>25</v>
      </c>
      <c r="B97" s="13"/>
      <c r="C97" s="13"/>
      <c r="D97" s="102">
        <v>300</v>
      </c>
      <c r="E97" s="43">
        <v>0</v>
      </c>
      <c r="F97" s="47" t="s">
        <v>138</v>
      </c>
      <c r="G97" s="45"/>
      <c r="H97" s="46"/>
      <c r="K97" s="30"/>
      <c r="L97" s="125" t="s">
        <v>239</v>
      </c>
      <c r="M97" s="129"/>
      <c r="N97" s="132"/>
      <c r="O97"/>
      <c r="P97" s="56"/>
    </row>
    <row r="98" spans="1:16" x14ac:dyDescent="0.2">
      <c r="A98" s="5" t="s">
        <v>26</v>
      </c>
      <c r="B98" s="13"/>
      <c r="C98" s="13"/>
      <c r="D98" s="102">
        <f>36*50</f>
        <v>1800</v>
      </c>
      <c r="E98" s="43">
        <v>0</v>
      </c>
      <c r="F98" s="47" t="s">
        <v>199</v>
      </c>
      <c r="G98" s="45"/>
      <c r="H98" s="46"/>
      <c r="K98" s="30"/>
      <c r="L98"/>
      <c r="O98" s="64"/>
      <c r="P98" s="56"/>
    </row>
    <row r="99" spans="1:16" x14ac:dyDescent="0.2">
      <c r="A99" s="5" t="s">
        <v>27</v>
      </c>
      <c r="B99" s="13"/>
      <c r="C99" s="13"/>
      <c r="D99" s="102">
        <v>100</v>
      </c>
      <c r="E99" s="43">
        <v>0</v>
      </c>
      <c r="F99" s="47" t="s">
        <v>241</v>
      </c>
      <c r="G99" s="48"/>
      <c r="H99" s="49"/>
      <c r="I99" s="41"/>
      <c r="K99" s="30"/>
      <c r="L99"/>
      <c r="M99"/>
      <c r="N99" s="64" t="s">
        <v>151</v>
      </c>
      <c r="O99" s="36"/>
      <c r="P99" s="56"/>
    </row>
    <row r="100" spans="1:16" x14ac:dyDescent="0.2">
      <c r="A100" s="5" t="s">
        <v>39</v>
      </c>
      <c r="B100" s="13"/>
      <c r="C100" s="13"/>
      <c r="D100" s="102">
        <v>0</v>
      </c>
      <c r="E100" s="43">
        <v>0</v>
      </c>
      <c r="F100" s="47" t="s">
        <v>18</v>
      </c>
      <c r="G100" s="48"/>
      <c r="H100" s="49"/>
      <c r="I100" s="41"/>
      <c r="K100" s="30"/>
      <c r="L100"/>
      <c r="N100" s="36" t="s">
        <v>152</v>
      </c>
      <c r="O100"/>
      <c r="P100" s="56"/>
    </row>
    <row r="101" spans="1:16" x14ac:dyDescent="0.2">
      <c r="A101" s="5" t="s">
        <v>28</v>
      </c>
      <c r="B101" s="13"/>
      <c r="C101" s="13"/>
      <c r="D101" s="102">
        <v>1000</v>
      </c>
      <c r="E101" s="43">
        <v>0</v>
      </c>
      <c r="F101" s="47" t="s">
        <v>231</v>
      </c>
      <c r="G101" s="48"/>
      <c r="H101" s="49"/>
      <c r="I101" s="41"/>
      <c r="K101" s="30"/>
      <c r="L101"/>
      <c r="M101" s="31"/>
      <c r="N101" s="35"/>
      <c r="O101"/>
      <c r="P101" s="56"/>
    </row>
    <row r="102" spans="1:16" x14ac:dyDescent="0.2">
      <c r="A102" s="5" t="s">
        <v>230</v>
      </c>
      <c r="B102" s="13"/>
      <c r="C102" s="13"/>
      <c r="D102" s="102">
        <v>0</v>
      </c>
      <c r="E102" s="43">
        <v>0</v>
      </c>
      <c r="F102" s="47"/>
      <c r="G102" s="48"/>
      <c r="H102" s="49"/>
      <c r="I102" s="41"/>
      <c r="K102" s="30"/>
      <c r="L102"/>
      <c r="M102" s="31" t="s">
        <v>111</v>
      </c>
      <c r="N102" s="58">
        <v>7</v>
      </c>
      <c r="O102" s="44" t="s">
        <v>188</v>
      </c>
      <c r="P102" s="56"/>
    </row>
    <row r="103" spans="1:16" x14ac:dyDescent="0.2">
      <c r="A103" s="5" t="s">
        <v>54</v>
      </c>
      <c r="B103" s="13"/>
      <c r="C103" s="13"/>
      <c r="D103" s="102">
        <f>9*35</f>
        <v>315</v>
      </c>
      <c r="E103" s="43">
        <v>0</v>
      </c>
      <c r="F103" s="47" t="s">
        <v>80</v>
      </c>
      <c r="G103" s="48"/>
      <c r="H103" s="49"/>
      <c r="I103" s="41"/>
      <c r="K103" s="30"/>
      <c r="L103"/>
      <c r="M103" s="31" t="s">
        <v>112</v>
      </c>
      <c r="N103" s="58">
        <v>7</v>
      </c>
      <c r="O103" s="44" t="s">
        <v>188</v>
      </c>
      <c r="P103" s="56"/>
    </row>
    <row r="104" spans="1:16" x14ac:dyDescent="0.2">
      <c r="A104" s="5" t="s">
        <v>179</v>
      </c>
      <c r="B104" s="102">
        <v>2750</v>
      </c>
      <c r="C104" s="13">
        <v>0</v>
      </c>
      <c r="D104" s="13"/>
      <c r="E104" s="43"/>
      <c r="F104" s="47"/>
      <c r="G104" s="48"/>
      <c r="H104" s="49"/>
      <c r="I104" s="41"/>
      <c r="K104" s="30"/>
      <c r="L104"/>
      <c r="M104" s="31" t="s">
        <v>113</v>
      </c>
      <c r="N104" s="88">
        <v>7</v>
      </c>
      <c r="O104" s="44" t="s">
        <v>188</v>
      </c>
      <c r="P104" s="56"/>
    </row>
    <row r="105" spans="1:16" x14ac:dyDescent="0.2">
      <c r="A105" s="5" t="s">
        <v>180</v>
      </c>
      <c r="B105" s="102">
        <v>2000</v>
      </c>
      <c r="C105" s="13">
        <v>0</v>
      </c>
      <c r="D105" s="13"/>
      <c r="E105" s="43"/>
      <c r="F105" s="76"/>
      <c r="G105" s="77"/>
      <c r="H105" s="78"/>
      <c r="I105" s="41"/>
      <c r="K105" s="30"/>
      <c r="L105"/>
      <c r="M105" s="31"/>
      <c r="N105" s="35"/>
      <c r="O105"/>
      <c r="P105" s="56"/>
    </row>
    <row r="106" spans="1:16" ht="26.25" thickBot="1" x14ac:dyDescent="0.25">
      <c r="A106" s="5" t="s">
        <v>232</v>
      </c>
      <c r="B106" s="102">
        <f>1000/2</f>
        <v>500</v>
      </c>
      <c r="C106" s="13">
        <v>0</v>
      </c>
      <c r="D106" s="13"/>
      <c r="E106" s="13"/>
      <c r="F106" s="44"/>
      <c r="G106" s="41"/>
      <c r="H106" s="41"/>
      <c r="I106" s="41"/>
      <c r="K106" s="30"/>
      <c r="L106"/>
      <c r="M106" s="31"/>
      <c r="N106" s="97">
        <f>SUM(N101:N104)</f>
        <v>21</v>
      </c>
      <c r="O106"/>
      <c r="P106" s="56"/>
    </row>
    <row r="107" spans="1:16" ht="13.5" thickTop="1" x14ac:dyDescent="0.2">
      <c r="A107" s="15" t="s">
        <v>59</v>
      </c>
      <c r="B107" s="102">
        <v>0</v>
      </c>
      <c r="C107" s="13">
        <v>0</v>
      </c>
      <c r="D107" s="13"/>
      <c r="E107" s="43"/>
      <c r="F107" s="82"/>
      <c r="G107" s="86" t="s">
        <v>139</v>
      </c>
      <c r="H107" s="87" t="s">
        <v>140</v>
      </c>
      <c r="I107" s="123"/>
      <c r="K107" s="30"/>
      <c r="L107"/>
      <c r="M107" s="31"/>
      <c r="N107" s="35"/>
      <c r="O107"/>
      <c r="P107" s="56"/>
    </row>
    <row r="108" spans="1:16" ht="13.5" thickBot="1" x14ac:dyDescent="0.25">
      <c r="A108" s="5" t="s">
        <v>181</v>
      </c>
      <c r="B108" s="13">
        <f>H95*H96</f>
        <v>4200</v>
      </c>
      <c r="C108" s="13">
        <v>0</v>
      </c>
      <c r="D108" s="13"/>
      <c r="E108" s="43"/>
      <c r="F108" s="83" t="s">
        <v>141</v>
      </c>
      <c r="G108" s="84">
        <f>SUM(B104:B108)-SUM(D96:D103)</f>
        <v>4435</v>
      </c>
      <c r="H108" s="85">
        <f>SUM(C104:C108)-SUM(E96:E103)</f>
        <v>0</v>
      </c>
      <c r="I108" s="124"/>
      <c r="K108" s="30"/>
      <c r="L108" s="44" t="s">
        <v>153</v>
      </c>
      <c r="M108"/>
      <c r="N108"/>
      <c r="O108" s="89">
        <v>200</v>
      </c>
      <c r="P108" s="56"/>
    </row>
    <row r="109" spans="1:16" x14ac:dyDescent="0.2">
      <c r="A109" s="5"/>
      <c r="B109" s="13"/>
      <c r="C109" s="13"/>
      <c r="D109" s="13"/>
      <c r="E109" s="43"/>
      <c r="F109" s="79"/>
      <c r="G109" s="80"/>
      <c r="H109" s="81"/>
      <c r="I109" s="41"/>
      <c r="K109" s="30"/>
      <c r="P109" s="29"/>
    </row>
    <row r="110" spans="1:16" ht="13.5" thickBot="1" x14ac:dyDescent="0.25">
      <c r="A110" s="5"/>
      <c r="B110" s="13"/>
      <c r="C110" s="13"/>
      <c r="D110" s="13"/>
      <c r="E110" s="43"/>
      <c r="F110" s="79"/>
      <c r="G110" s="80"/>
      <c r="H110" s="81"/>
      <c r="I110" s="41"/>
      <c r="K110" s="30"/>
      <c r="P110" s="29"/>
    </row>
    <row r="111" spans="1:16" ht="13.5" thickBot="1" x14ac:dyDescent="0.25">
      <c r="A111" s="160" t="s">
        <v>282</v>
      </c>
      <c r="B111" s="162"/>
      <c r="C111" s="162"/>
      <c r="D111" s="3"/>
      <c r="E111" s="90"/>
      <c r="F111" s="47"/>
      <c r="G111" s="91" t="s">
        <v>154</v>
      </c>
      <c r="H111" s="110">
        <f>N120</f>
        <v>0</v>
      </c>
      <c r="I111" s="41"/>
      <c r="K111" s="30"/>
      <c r="L111" s="125" t="s">
        <v>201</v>
      </c>
      <c r="M111" s="129"/>
      <c r="N111" s="132"/>
      <c r="O111"/>
      <c r="P111" s="56"/>
    </row>
    <row r="112" spans="1:16" x14ac:dyDescent="0.2">
      <c r="A112" s="5" t="s">
        <v>36</v>
      </c>
      <c r="B112" s="13"/>
      <c r="C112" s="13"/>
      <c r="D112" s="102">
        <v>0</v>
      </c>
      <c r="E112" s="43">
        <v>0</v>
      </c>
      <c r="F112" s="47"/>
      <c r="G112" s="93" t="s">
        <v>155</v>
      </c>
      <c r="H112" s="111">
        <f>O122</f>
        <v>200</v>
      </c>
      <c r="I112" s="41"/>
      <c r="K112" s="30"/>
      <c r="L112"/>
      <c r="O112" s="64"/>
      <c r="P112" s="56"/>
    </row>
    <row r="113" spans="1:16" x14ac:dyDescent="0.2">
      <c r="A113" s="5" t="s">
        <v>25</v>
      </c>
      <c r="B113" s="13"/>
      <c r="C113" s="13"/>
      <c r="D113" s="102">
        <v>0</v>
      </c>
      <c r="E113" s="43">
        <v>0</v>
      </c>
      <c r="F113" s="47" t="s">
        <v>138</v>
      </c>
      <c r="G113" s="45"/>
      <c r="H113" s="46"/>
      <c r="I113" s="41"/>
      <c r="K113" s="30"/>
      <c r="L113"/>
      <c r="M113"/>
      <c r="N113" s="64" t="s">
        <v>151</v>
      </c>
      <c r="O113" s="36"/>
      <c r="P113" s="56"/>
    </row>
    <row r="114" spans="1:16" x14ac:dyDescent="0.2">
      <c r="A114" s="5" t="s">
        <v>26</v>
      </c>
      <c r="B114" s="13"/>
      <c r="C114" s="13"/>
      <c r="D114" s="102">
        <v>0</v>
      </c>
      <c r="E114" s="43">
        <v>0</v>
      </c>
      <c r="F114" s="47" t="s">
        <v>199</v>
      </c>
      <c r="G114" s="45"/>
      <c r="H114" s="46"/>
      <c r="I114" s="41"/>
      <c r="K114" s="30"/>
      <c r="L114"/>
      <c r="N114" s="36" t="s">
        <v>152</v>
      </c>
      <c r="O114"/>
      <c r="P114" s="56"/>
    </row>
    <row r="115" spans="1:16" x14ac:dyDescent="0.2">
      <c r="A115" s="5" t="s">
        <v>27</v>
      </c>
      <c r="B115" s="13"/>
      <c r="C115" s="13"/>
      <c r="D115" s="102">
        <v>0</v>
      </c>
      <c r="E115" s="43">
        <v>0</v>
      </c>
      <c r="F115" s="47" t="s">
        <v>229</v>
      </c>
      <c r="G115" s="48"/>
      <c r="H115" s="49"/>
      <c r="I115" s="41"/>
      <c r="K115" s="30"/>
      <c r="L115"/>
      <c r="M115" s="31"/>
      <c r="N115" s="35"/>
      <c r="O115"/>
      <c r="P115" s="56"/>
    </row>
    <row r="116" spans="1:16" x14ac:dyDescent="0.2">
      <c r="A116" s="5" t="s">
        <v>39</v>
      </c>
      <c r="B116" s="13"/>
      <c r="C116" s="13"/>
      <c r="D116" s="102">
        <v>0</v>
      </c>
      <c r="E116" s="43">
        <v>0</v>
      </c>
      <c r="F116" s="47" t="s">
        <v>18</v>
      </c>
      <c r="G116" s="48"/>
      <c r="H116" s="49"/>
      <c r="I116" s="41"/>
      <c r="K116" s="30"/>
      <c r="L116"/>
      <c r="M116" s="31" t="s">
        <v>108</v>
      </c>
      <c r="N116" s="58">
        <v>0</v>
      </c>
      <c r="O116" t="s">
        <v>188</v>
      </c>
      <c r="P116" s="56"/>
    </row>
    <row r="117" spans="1:16" x14ac:dyDescent="0.2">
      <c r="A117" s="5" t="s">
        <v>28</v>
      </c>
      <c r="B117" s="13"/>
      <c r="C117" s="13"/>
      <c r="D117" s="102">
        <v>0</v>
      </c>
      <c r="E117" s="43">
        <v>0</v>
      </c>
      <c r="F117" s="47"/>
      <c r="G117" s="48"/>
      <c r="H117" s="49"/>
      <c r="I117" s="41"/>
      <c r="K117" s="30"/>
      <c r="L117"/>
      <c r="M117" s="31" t="s">
        <v>109</v>
      </c>
      <c r="N117" s="58">
        <v>0</v>
      </c>
      <c r="O117" t="s">
        <v>188</v>
      </c>
      <c r="P117" s="56"/>
    </row>
    <row r="118" spans="1:16" x14ac:dyDescent="0.2">
      <c r="A118" s="5" t="s">
        <v>230</v>
      </c>
      <c r="B118" s="13"/>
      <c r="C118" s="13"/>
      <c r="D118" s="102">
        <v>0</v>
      </c>
      <c r="E118" s="43">
        <v>0</v>
      </c>
      <c r="F118" s="47"/>
      <c r="G118" s="48"/>
      <c r="H118" s="49"/>
      <c r="I118" s="41"/>
      <c r="K118" s="30"/>
      <c r="L118"/>
      <c r="M118" s="31" t="s">
        <v>110</v>
      </c>
      <c r="N118" s="88">
        <v>0</v>
      </c>
      <c r="O118"/>
      <c r="P118" s="56"/>
    </row>
    <row r="119" spans="1:16" x14ac:dyDescent="0.2">
      <c r="A119" s="5" t="s">
        <v>54</v>
      </c>
      <c r="B119" s="13"/>
      <c r="C119" s="13"/>
      <c r="D119" s="102">
        <v>0</v>
      </c>
      <c r="E119" s="43">
        <v>0</v>
      </c>
      <c r="F119" s="47" t="s">
        <v>80</v>
      </c>
      <c r="G119" s="48"/>
      <c r="H119" s="49"/>
      <c r="I119" s="41"/>
      <c r="K119" s="30"/>
      <c r="L119"/>
      <c r="M119" s="31"/>
      <c r="N119" s="58"/>
      <c r="O119"/>
      <c r="P119" s="56"/>
    </row>
    <row r="120" spans="1:16" ht="13.5" thickBot="1" x14ac:dyDescent="0.25">
      <c r="A120" s="5" t="s">
        <v>179</v>
      </c>
      <c r="B120" s="102">
        <v>0</v>
      </c>
      <c r="C120" s="13">
        <v>0</v>
      </c>
      <c r="D120" s="13"/>
      <c r="E120" s="43"/>
      <c r="F120" s="47"/>
      <c r="G120" s="48"/>
      <c r="H120" s="49"/>
      <c r="I120" s="41"/>
      <c r="K120" s="30"/>
      <c r="L120"/>
      <c r="M120" s="31"/>
      <c r="N120" s="151">
        <f>SUM(N115:N118)</f>
        <v>0</v>
      </c>
      <c r="O120"/>
      <c r="P120" s="56"/>
    </row>
    <row r="121" spans="1:16" ht="13.5" thickTop="1" x14ac:dyDescent="0.2">
      <c r="A121" s="5" t="s">
        <v>180</v>
      </c>
      <c r="B121" s="102">
        <v>0</v>
      </c>
      <c r="C121" s="13">
        <v>0</v>
      </c>
      <c r="D121" s="13"/>
      <c r="E121" s="43"/>
      <c r="F121" s="76"/>
      <c r="G121" s="77"/>
      <c r="H121" s="78"/>
      <c r="I121" s="41"/>
      <c r="K121" s="30"/>
      <c r="L121"/>
      <c r="M121" s="31"/>
      <c r="N121" s="35"/>
      <c r="O121"/>
      <c r="P121" s="56"/>
    </row>
    <row r="122" spans="1:16" ht="26.25" thickBot="1" x14ac:dyDescent="0.25">
      <c r="A122" s="5" t="s">
        <v>232</v>
      </c>
      <c r="B122" s="102">
        <v>0</v>
      </c>
      <c r="C122" s="13">
        <v>0</v>
      </c>
      <c r="D122" s="13"/>
      <c r="E122" s="13"/>
      <c r="F122" s="44"/>
      <c r="G122" s="41"/>
      <c r="H122" s="41"/>
      <c r="I122" s="41"/>
      <c r="K122" s="30"/>
      <c r="L122" s="44" t="s">
        <v>153</v>
      </c>
      <c r="M122"/>
      <c r="N122"/>
      <c r="O122" s="89">
        <v>200</v>
      </c>
      <c r="P122" s="56"/>
    </row>
    <row r="123" spans="1:16" x14ac:dyDescent="0.2">
      <c r="A123" s="15" t="s">
        <v>59</v>
      </c>
      <c r="B123" s="102">
        <v>0</v>
      </c>
      <c r="C123" s="13">
        <v>0</v>
      </c>
      <c r="D123" s="13"/>
      <c r="E123" s="43"/>
      <c r="F123" s="82"/>
      <c r="G123" s="86" t="s">
        <v>139</v>
      </c>
      <c r="H123" s="87" t="s">
        <v>140</v>
      </c>
      <c r="I123" s="41"/>
      <c r="K123" s="30"/>
      <c r="L123"/>
      <c r="M123" s="31"/>
      <c r="N123" s="35"/>
      <c r="O123"/>
      <c r="P123" s="56"/>
    </row>
    <row r="124" spans="1:16" ht="13.5" thickBot="1" x14ac:dyDescent="0.25">
      <c r="A124" s="5" t="s">
        <v>181</v>
      </c>
      <c r="B124" s="13">
        <f>H111*H112</f>
        <v>0</v>
      </c>
      <c r="C124" s="13">
        <v>0</v>
      </c>
      <c r="D124" s="13"/>
      <c r="E124" s="43"/>
      <c r="F124" s="83" t="s">
        <v>141</v>
      </c>
      <c r="G124" s="84">
        <f>SUM(B120:B124)-SUM(D112:D119)</f>
        <v>0</v>
      </c>
      <c r="H124" s="85">
        <f>SUM(C120:C124)-SUM(E112:E119)</f>
        <v>0</v>
      </c>
      <c r="I124" s="41"/>
      <c r="K124" s="30"/>
      <c r="L124"/>
      <c r="M124" s="31"/>
      <c r="N124" s="35"/>
      <c r="O124"/>
      <c r="P124" s="56"/>
    </row>
    <row r="125" spans="1:16" ht="13.5" thickBot="1" x14ac:dyDescent="0.25">
      <c r="A125" s="5"/>
      <c r="B125" s="13"/>
      <c r="C125" s="13"/>
      <c r="D125" s="13"/>
      <c r="E125" s="13"/>
      <c r="F125" s="31"/>
      <c r="G125" s="124"/>
      <c r="H125" s="124"/>
      <c r="I125" s="41"/>
      <c r="K125" s="30"/>
      <c r="L125" s="125" t="s">
        <v>202</v>
      </c>
      <c r="M125" s="129"/>
      <c r="N125" s="132"/>
      <c r="O125"/>
      <c r="P125" s="56"/>
    </row>
    <row r="126" spans="1:16" x14ac:dyDescent="0.2">
      <c r="A126" s="5"/>
      <c r="B126" s="13"/>
      <c r="C126" s="13"/>
      <c r="D126" s="13"/>
      <c r="E126" s="43"/>
      <c r="F126" s="79"/>
      <c r="G126" s="80"/>
      <c r="H126" s="81"/>
      <c r="I126" s="41"/>
      <c r="K126" s="30"/>
      <c r="L126"/>
      <c r="O126" s="64"/>
      <c r="P126" s="56"/>
    </row>
    <row r="127" spans="1:16" x14ac:dyDescent="0.2">
      <c r="A127" s="160" t="s">
        <v>283</v>
      </c>
      <c r="B127" s="162"/>
      <c r="C127" s="162"/>
      <c r="D127" s="3"/>
      <c r="E127" s="90"/>
      <c r="F127" s="47"/>
      <c r="G127" s="91" t="s">
        <v>154</v>
      </c>
      <c r="H127" s="110">
        <f>N135</f>
        <v>0</v>
      </c>
      <c r="I127" s="41"/>
      <c r="K127" s="30"/>
      <c r="L127"/>
      <c r="M127"/>
      <c r="N127" s="64" t="s">
        <v>151</v>
      </c>
      <c r="O127" s="36"/>
      <c r="P127" s="56"/>
    </row>
    <row r="128" spans="1:16" x14ac:dyDescent="0.2">
      <c r="A128" s="5" t="s">
        <v>36</v>
      </c>
      <c r="B128" s="13"/>
      <c r="C128" s="13"/>
      <c r="D128" s="102">
        <v>0</v>
      </c>
      <c r="E128" s="43">
        <v>0</v>
      </c>
      <c r="F128" s="47"/>
      <c r="G128" s="93" t="s">
        <v>155</v>
      </c>
      <c r="H128" s="111">
        <f>O137</f>
        <v>200</v>
      </c>
      <c r="I128" s="41"/>
      <c r="K128" s="30"/>
      <c r="L128"/>
      <c r="N128" s="36" t="s">
        <v>152</v>
      </c>
      <c r="O128"/>
      <c r="P128" s="56"/>
    </row>
    <row r="129" spans="1:16" x14ac:dyDescent="0.2">
      <c r="A129" s="5" t="s">
        <v>25</v>
      </c>
      <c r="B129" s="13"/>
      <c r="C129" s="13"/>
      <c r="D129" s="102">
        <v>0</v>
      </c>
      <c r="E129" s="43">
        <v>0</v>
      </c>
      <c r="F129" s="47" t="s">
        <v>138</v>
      </c>
      <c r="G129" s="45"/>
      <c r="H129" s="46"/>
      <c r="I129" s="41"/>
      <c r="K129" s="30"/>
      <c r="L129"/>
      <c r="M129" s="31"/>
      <c r="N129" s="35"/>
      <c r="O129"/>
      <c r="P129" s="56"/>
    </row>
    <row r="130" spans="1:16" x14ac:dyDescent="0.2">
      <c r="A130" s="5" t="s">
        <v>26</v>
      </c>
      <c r="B130" s="13"/>
      <c r="C130" s="13"/>
      <c r="D130" s="102">
        <v>0</v>
      </c>
      <c r="E130" s="43">
        <v>0</v>
      </c>
      <c r="F130" s="47" t="s">
        <v>233</v>
      </c>
      <c r="G130" s="45"/>
      <c r="H130" s="46"/>
      <c r="I130" s="41"/>
      <c r="K130" s="30"/>
      <c r="L130"/>
      <c r="M130" s="31" t="s">
        <v>110</v>
      </c>
      <c r="N130" s="58">
        <v>0</v>
      </c>
      <c r="O130" t="s">
        <v>188</v>
      </c>
      <c r="P130" s="56"/>
    </row>
    <row r="131" spans="1:16" x14ac:dyDescent="0.2">
      <c r="A131" s="5" t="s">
        <v>27</v>
      </c>
      <c r="B131" s="13"/>
      <c r="C131" s="13"/>
      <c r="D131" s="102">
        <v>0</v>
      </c>
      <c r="E131" s="43">
        <v>0</v>
      </c>
      <c r="F131" s="47" t="s">
        <v>182</v>
      </c>
      <c r="G131" s="48"/>
      <c r="H131" s="49"/>
      <c r="I131" s="41"/>
      <c r="K131" s="30"/>
      <c r="L131"/>
      <c r="M131" s="31" t="s">
        <v>111</v>
      </c>
      <c r="N131" s="58">
        <v>0</v>
      </c>
      <c r="O131" t="s">
        <v>188</v>
      </c>
      <c r="P131" s="56"/>
    </row>
    <row r="132" spans="1:16" x14ac:dyDescent="0.2">
      <c r="A132" s="5" t="s">
        <v>39</v>
      </c>
      <c r="B132" s="13"/>
      <c r="C132" s="13"/>
      <c r="D132" s="102">
        <v>0</v>
      </c>
      <c r="E132" s="43">
        <v>0</v>
      </c>
      <c r="F132" s="47" t="s">
        <v>18</v>
      </c>
      <c r="G132" s="48"/>
      <c r="H132" s="49"/>
      <c r="I132" s="41"/>
      <c r="K132" s="30"/>
      <c r="L132"/>
      <c r="M132" s="31" t="s">
        <v>112</v>
      </c>
      <c r="N132" s="58">
        <v>0</v>
      </c>
      <c r="O132" t="s">
        <v>188</v>
      </c>
      <c r="P132" s="56"/>
    </row>
    <row r="133" spans="1:16" x14ac:dyDescent="0.2">
      <c r="A133" s="5" t="s">
        <v>28</v>
      </c>
      <c r="B133" s="13"/>
      <c r="C133" s="13"/>
      <c r="D133" s="102">
        <v>0</v>
      </c>
      <c r="E133" s="43">
        <v>0</v>
      </c>
      <c r="F133" s="47"/>
      <c r="G133" s="48"/>
      <c r="H133" s="49"/>
      <c r="I133" s="41"/>
      <c r="K133" s="30"/>
      <c r="L133"/>
      <c r="M133" s="31" t="s">
        <v>113</v>
      </c>
      <c r="N133" s="88">
        <v>0</v>
      </c>
      <c r="O133" t="s">
        <v>188</v>
      </c>
      <c r="P133" s="56"/>
    </row>
    <row r="134" spans="1:16" x14ac:dyDescent="0.2">
      <c r="A134" s="5" t="s">
        <v>230</v>
      </c>
      <c r="B134" s="13"/>
      <c r="C134" s="13"/>
      <c r="D134" s="102">
        <v>0</v>
      </c>
      <c r="E134" s="43">
        <v>0</v>
      </c>
      <c r="F134" s="47"/>
      <c r="G134" s="48"/>
      <c r="H134" s="49"/>
      <c r="I134" s="41"/>
      <c r="K134" s="30"/>
      <c r="L134"/>
      <c r="M134" s="31"/>
      <c r="N134" s="58"/>
      <c r="O134"/>
      <c r="P134" s="56"/>
    </row>
    <row r="135" spans="1:16" ht="13.5" thickBot="1" x14ac:dyDescent="0.25">
      <c r="A135" s="5" t="s">
        <v>54</v>
      </c>
      <c r="B135" s="13"/>
      <c r="C135" s="13"/>
      <c r="D135" s="102">
        <v>0</v>
      </c>
      <c r="E135" s="43">
        <v>0</v>
      </c>
      <c r="F135" s="47" t="s">
        <v>80</v>
      </c>
      <c r="G135" s="48"/>
      <c r="H135" s="49"/>
      <c r="I135" s="41"/>
      <c r="K135" s="30"/>
      <c r="L135"/>
      <c r="M135" s="31"/>
      <c r="N135" s="151">
        <f>SUM(N130:N133)</f>
        <v>0</v>
      </c>
      <c r="O135"/>
      <c r="P135" s="56"/>
    </row>
    <row r="136" spans="1:16" ht="13.5" thickTop="1" x14ac:dyDescent="0.2">
      <c r="A136" s="5" t="s">
        <v>179</v>
      </c>
      <c r="B136" s="102">
        <v>0</v>
      </c>
      <c r="C136" s="13">
        <v>0</v>
      </c>
      <c r="D136" s="13"/>
      <c r="E136" s="43"/>
      <c r="F136" s="47"/>
      <c r="G136" s="48"/>
      <c r="H136" s="49"/>
      <c r="I136" s="41"/>
      <c r="K136" s="30"/>
      <c r="L136"/>
      <c r="M136" s="31"/>
      <c r="N136" s="35"/>
      <c r="O136"/>
      <c r="P136" s="56"/>
    </row>
    <row r="137" spans="1:16" x14ac:dyDescent="0.2">
      <c r="A137" s="5" t="s">
        <v>180</v>
      </c>
      <c r="B137" s="102">
        <v>0</v>
      </c>
      <c r="C137" s="13">
        <v>0</v>
      </c>
      <c r="D137" s="13"/>
      <c r="E137" s="43"/>
      <c r="F137" s="76"/>
      <c r="G137" s="77"/>
      <c r="H137" s="78"/>
      <c r="I137" s="41"/>
      <c r="K137" s="30"/>
      <c r="L137" s="44" t="s">
        <v>153</v>
      </c>
      <c r="M137"/>
      <c r="N137"/>
      <c r="O137" s="89">
        <v>200</v>
      </c>
      <c r="P137" s="56"/>
    </row>
    <row r="138" spans="1:16" ht="26.25" thickBot="1" x14ac:dyDescent="0.25">
      <c r="A138" s="5" t="s">
        <v>232</v>
      </c>
      <c r="B138" s="102">
        <v>0</v>
      </c>
      <c r="C138" s="13">
        <v>0</v>
      </c>
      <c r="D138" s="13"/>
      <c r="E138" s="13"/>
      <c r="F138" s="44"/>
      <c r="G138" s="41"/>
      <c r="H138" s="41"/>
      <c r="I138" s="41"/>
      <c r="K138" s="30"/>
      <c r="P138" s="29"/>
    </row>
    <row r="139" spans="1:16" x14ac:dyDescent="0.2">
      <c r="A139" s="15" t="s">
        <v>59</v>
      </c>
      <c r="B139" s="102">
        <v>0</v>
      </c>
      <c r="C139" s="13">
        <v>0</v>
      </c>
      <c r="D139" s="13"/>
      <c r="E139" s="43"/>
      <c r="F139" s="82"/>
      <c r="G139" s="86" t="s">
        <v>139</v>
      </c>
      <c r="H139" s="87" t="s">
        <v>140</v>
      </c>
      <c r="I139" s="41"/>
      <c r="K139" s="30"/>
      <c r="P139" s="29"/>
    </row>
    <row r="140" spans="1:16" ht="13.5" thickBot="1" x14ac:dyDescent="0.25">
      <c r="A140" s="5" t="s">
        <v>181</v>
      </c>
      <c r="B140" s="13">
        <f>H127*H128</f>
        <v>0</v>
      </c>
      <c r="C140" s="13">
        <v>0</v>
      </c>
      <c r="D140" s="13"/>
      <c r="E140" s="43"/>
      <c r="F140" s="83" t="s">
        <v>141</v>
      </c>
      <c r="G140" s="84">
        <f>SUM(B136:B140)-SUM(D128:D135)</f>
        <v>0</v>
      </c>
      <c r="H140" s="85">
        <f>SUM(C136:C140)-SUM(E128:E135)</f>
        <v>0</v>
      </c>
      <c r="I140" s="41"/>
      <c r="K140" s="30"/>
      <c r="P140" s="29"/>
    </row>
    <row r="141" spans="1:16" x14ac:dyDescent="0.2">
      <c r="A141" s="5"/>
      <c r="B141" s="13"/>
      <c r="C141" s="13"/>
      <c r="D141" s="13"/>
      <c r="E141" s="43"/>
      <c r="F141" s="79"/>
      <c r="G141" s="80"/>
      <c r="H141" s="81"/>
      <c r="I141" s="41"/>
      <c r="K141" s="30"/>
      <c r="P141" s="29"/>
    </row>
    <row r="142" spans="1:16" x14ac:dyDescent="0.2">
      <c r="A142" s="5"/>
      <c r="B142" s="13"/>
      <c r="C142" s="13"/>
      <c r="D142" s="13"/>
      <c r="E142" s="43"/>
      <c r="F142" s="79"/>
      <c r="G142" s="80"/>
      <c r="H142" s="81"/>
      <c r="I142" s="41"/>
      <c r="K142" s="30"/>
      <c r="P142" s="29"/>
    </row>
    <row r="143" spans="1:16" x14ac:dyDescent="0.2">
      <c r="A143" s="163" t="s">
        <v>124</v>
      </c>
      <c r="B143" s="157">
        <v>0</v>
      </c>
      <c r="C143" s="13">
        <v>0</v>
      </c>
      <c r="D143" s="2"/>
      <c r="E143" s="42"/>
      <c r="F143" s="47" t="s">
        <v>183</v>
      </c>
      <c r="G143" s="45"/>
      <c r="H143" s="46"/>
      <c r="I143" s="41"/>
      <c r="K143" s="30"/>
      <c r="P143" s="29"/>
    </row>
    <row r="144" spans="1:16" x14ac:dyDescent="0.2">
      <c r="A144" s="96"/>
      <c r="B144" s="13"/>
      <c r="C144" s="13"/>
      <c r="D144" s="2"/>
      <c r="E144" s="42"/>
      <c r="F144" s="50"/>
      <c r="G144" s="45"/>
      <c r="H144" s="46"/>
      <c r="K144" s="30"/>
      <c r="P144" s="56"/>
    </row>
    <row r="145" spans="1:16" x14ac:dyDescent="0.2">
      <c r="A145" s="163" t="s">
        <v>184</v>
      </c>
      <c r="B145" s="157">
        <v>0</v>
      </c>
      <c r="C145" s="13">
        <v>0</v>
      </c>
      <c r="D145" s="2"/>
      <c r="E145" s="42"/>
      <c r="F145" s="47"/>
      <c r="G145" s="45"/>
      <c r="H145" s="46"/>
      <c r="K145" s="30"/>
      <c r="P145" s="29"/>
    </row>
    <row r="146" spans="1:16" ht="13.5" thickBot="1" x14ac:dyDescent="0.25">
      <c r="A146" s="134"/>
      <c r="B146" s="135"/>
      <c r="C146" s="135"/>
      <c r="D146" s="135"/>
      <c r="E146" s="136"/>
      <c r="F146" s="50"/>
      <c r="G146" s="45"/>
      <c r="H146" s="46"/>
      <c r="K146" s="30"/>
      <c r="P146" s="29"/>
    </row>
    <row r="147" spans="1:16" ht="18.75" thickBot="1" x14ac:dyDescent="0.3">
      <c r="A147" s="139" t="s">
        <v>43</v>
      </c>
      <c r="B147" s="140">
        <f>SUM(B5:B146)</f>
        <v>46955</v>
      </c>
      <c r="C147" s="140">
        <f>SUM(C5:C146)</f>
        <v>0</v>
      </c>
      <c r="D147" s="140">
        <f>SUM(D5:D146)</f>
        <v>42579</v>
      </c>
      <c r="E147" s="141">
        <f>SUM(E5:E146)</f>
        <v>0</v>
      </c>
      <c r="F147" s="133"/>
      <c r="G147" s="45"/>
      <c r="H147" s="46"/>
      <c r="K147" s="30"/>
      <c r="P147" s="29"/>
    </row>
    <row r="148" spans="1:16" ht="18.75" thickBot="1" x14ac:dyDescent="0.3">
      <c r="A148" s="143"/>
      <c r="B148" s="144"/>
      <c r="C148" s="137"/>
      <c r="D148" s="137"/>
      <c r="E148" s="138"/>
      <c r="F148" s="50"/>
      <c r="G148" s="45"/>
      <c r="H148" s="46"/>
      <c r="K148" s="30"/>
      <c r="P148" s="29"/>
    </row>
    <row r="149" spans="1:16" ht="32.25" thickBot="1" x14ac:dyDescent="0.3">
      <c r="A149" s="145" t="s">
        <v>142</v>
      </c>
      <c r="B149" s="141">
        <f>B147-D147</f>
        <v>4376</v>
      </c>
      <c r="C149" s="142"/>
      <c r="D149" s="19"/>
      <c r="E149" s="42"/>
      <c r="F149" s="52"/>
      <c r="G149" s="53"/>
      <c r="H149" s="54"/>
      <c r="K149" s="55"/>
      <c r="L149" s="94"/>
      <c r="M149" s="94"/>
      <c r="N149" s="94"/>
      <c r="O149" s="94"/>
      <c r="P149" s="95"/>
    </row>
    <row r="150" spans="1:16" x14ac:dyDescent="0.2">
      <c r="I150" s="51"/>
    </row>
    <row r="159" spans="1:16" x14ac:dyDescent="0.2">
      <c r="F159"/>
    </row>
    <row r="160" spans="1:1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</sheetData>
  <mergeCells count="3">
    <mergeCell ref="A1:H1"/>
    <mergeCell ref="D3:E3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topLeftCell="A55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1" customWidth="1"/>
    <col min="3" max="3" width="12.28515625" style="21" customWidth="1"/>
    <col min="4" max="5" width="13.28515625" style="21" customWidth="1"/>
    <col min="6" max="6" width="58.5703125" style="1" customWidth="1"/>
    <col min="7" max="7" width="23.140625" style="1" customWidth="1"/>
    <col min="8" max="16384" width="9.140625" style="1"/>
  </cols>
  <sheetData>
    <row r="1" spans="1:7" ht="23.25" x14ac:dyDescent="0.35">
      <c r="A1" s="9" t="s">
        <v>61</v>
      </c>
      <c r="B1" s="18"/>
      <c r="C1" s="18"/>
      <c r="D1" s="18"/>
      <c r="E1" s="18"/>
      <c r="F1" s="9"/>
      <c r="G1" s="1" t="s">
        <v>90</v>
      </c>
    </row>
    <row r="2" spans="1:7" ht="23.25" x14ac:dyDescent="0.35">
      <c r="A2" s="9"/>
      <c r="B2" s="18"/>
      <c r="C2" s="18"/>
      <c r="D2" s="18"/>
      <c r="E2" s="18"/>
      <c r="F2" s="9"/>
      <c r="G2" s="1" t="s">
        <v>91</v>
      </c>
    </row>
    <row r="3" spans="1:7" ht="23.25" x14ac:dyDescent="0.35">
      <c r="A3" s="9"/>
      <c r="B3" s="18" t="s">
        <v>33</v>
      </c>
      <c r="C3" s="18"/>
      <c r="D3" s="315" t="s">
        <v>31</v>
      </c>
      <c r="E3" s="316"/>
      <c r="F3" s="12"/>
      <c r="G3" s="1" t="s">
        <v>92</v>
      </c>
    </row>
    <row r="4" spans="1:7" ht="18" x14ac:dyDescent="0.25">
      <c r="A4" s="10" t="s">
        <v>51</v>
      </c>
      <c r="B4" s="10" t="s">
        <v>32</v>
      </c>
      <c r="C4" s="10" t="s">
        <v>30</v>
      </c>
      <c r="D4" s="10" t="s">
        <v>32</v>
      </c>
      <c r="E4" s="10" t="s">
        <v>30</v>
      </c>
      <c r="F4" s="11" t="s">
        <v>38</v>
      </c>
    </row>
    <row r="5" spans="1:7" x14ac:dyDescent="0.2">
      <c r="A5" s="3" t="s">
        <v>40</v>
      </c>
      <c r="B5" s="19"/>
      <c r="C5" s="19"/>
      <c r="D5" s="19"/>
      <c r="E5" s="19"/>
      <c r="F5" s="2"/>
    </row>
    <row r="6" spans="1:7" x14ac:dyDescent="0.2">
      <c r="A6" s="5" t="s">
        <v>47</v>
      </c>
      <c r="B6" s="13">
        <v>10200</v>
      </c>
      <c r="C6" s="13">
        <v>10200</v>
      </c>
      <c r="D6" s="13"/>
      <c r="E6" s="13"/>
      <c r="F6" s="2" t="s">
        <v>105</v>
      </c>
    </row>
    <row r="7" spans="1:7" x14ac:dyDescent="0.2">
      <c r="A7" s="5" t="s">
        <v>50</v>
      </c>
      <c r="B7" s="13"/>
      <c r="C7" s="13"/>
      <c r="D7" s="13">
        <v>780</v>
      </c>
      <c r="E7" s="13">
        <v>780</v>
      </c>
      <c r="F7" s="2" t="s">
        <v>62</v>
      </c>
    </row>
    <row r="8" spans="1:7" x14ac:dyDescent="0.2">
      <c r="A8" s="5" t="s">
        <v>12</v>
      </c>
      <c r="B8" s="13"/>
      <c r="C8" s="13"/>
      <c r="D8" s="13">
        <v>40</v>
      </c>
      <c r="E8" s="13">
        <v>40</v>
      </c>
      <c r="F8" s="6" t="s">
        <v>13</v>
      </c>
    </row>
    <row r="9" spans="1:7" x14ac:dyDescent="0.2">
      <c r="A9" s="5" t="s">
        <v>52</v>
      </c>
      <c r="B9" s="14"/>
      <c r="C9" s="14"/>
      <c r="D9" s="13">
        <v>144</v>
      </c>
      <c r="E9" s="13">
        <v>144</v>
      </c>
      <c r="F9" s="2" t="s">
        <v>69</v>
      </c>
    </row>
    <row r="10" spans="1:7" x14ac:dyDescent="0.2">
      <c r="A10" s="15" t="s">
        <v>63</v>
      </c>
      <c r="B10" s="13"/>
      <c r="C10" s="13"/>
      <c r="D10" s="13">
        <v>100</v>
      </c>
      <c r="E10" s="13">
        <v>100</v>
      </c>
      <c r="F10" s="2" t="s">
        <v>70</v>
      </c>
    </row>
    <row r="11" spans="1:7" x14ac:dyDescent="0.2">
      <c r="A11" s="5" t="s">
        <v>0</v>
      </c>
      <c r="B11" s="13">
        <v>450</v>
      </c>
      <c r="C11" s="13">
        <v>450</v>
      </c>
      <c r="D11" s="13"/>
      <c r="E11" s="13"/>
      <c r="F11" s="2" t="s">
        <v>71</v>
      </c>
    </row>
    <row r="12" spans="1:7" x14ac:dyDescent="0.2">
      <c r="A12" s="5" t="s">
        <v>42</v>
      </c>
      <c r="B12" s="13"/>
      <c r="C12" s="13"/>
      <c r="D12" s="13">
        <v>1600</v>
      </c>
      <c r="E12" s="13">
        <v>1600</v>
      </c>
      <c r="F12" s="6" t="s">
        <v>10</v>
      </c>
    </row>
    <row r="13" spans="1:7" x14ac:dyDescent="0.2">
      <c r="A13" s="5" t="s">
        <v>22</v>
      </c>
      <c r="B13" s="13"/>
      <c r="C13" s="13"/>
      <c r="D13" s="13">
        <v>300</v>
      </c>
      <c r="E13" s="13">
        <v>300</v>
      </c>
      <c r="F13" s="2" t="s">
        <v>72</v>
      </c>
    </row>
    <row r="14" spans="1:7" x14ac:dyDescent="0.2">
      <c r="A14" s="5" t="s">
        <v>23</v>
      </c>
      <c r="B14" s="13"/>
      <c r="C14" s="13"/>
      <c r="D14" s="13">
        <v>0</v>
      </c>
      <c r="E14" s="13">
        <v>0</v>
      </c>
      <c r="F14" s="6" t="s">
        <v>29</v>
      </c>
    </row>
    <row r="15" spans="1:7" x14ac:dyDescent="0.2">
      <c r="A15" s="5" t="s">
        <v>24</v>
      </c>
      <c r="B15" s="13"/>
      <c r="C15" s="13"/>
      <c r="D15" s="13">
        <v>750</v>
      </c>
      <c r="E15" s="13">
        <v>750</v>
      </c>
      <c r="F15" s="2" t="s">
        <v>73</v>
      </c>
    </row>
    <row r="16" spans="1:7" x14ac:dyDescent="0.2">
      <c r="A16" s="15" t="s">
        <v>83</v>
      </c>
      <c r="B16" s="13"/>
      <c r="C16" s="13"/>
      <c r="D16" s="13">
        <v>0</v>
      </c>
      <c r="E16" s="13">
        <v>0</v>
      </c>
      <c r="F16" s="2"/>
    </row>
    <row r="17" spans="1:6" x14ac:dyDescent="0.2">
      <c r="A17" s="5" t="s">
        <v>2</v>
      </c>
      <c r="B17" s="13"/>
      <c r="C17" s="13"/>
      <c r="D17" s="13">
        <v>101</v>
      </c>
      <c r="E17" s="13">
        <v>101</v>
      </c>
      <c r="F17" s="6"/>
    </row>
    <row r="18" spans="1:6" x14ac:dyDescent="0.2">
      <c r="A18" s="5" t="s">
        <v>3</v>
      </c>
      <c r="B18" s="13"/>
      <c r="C18" s="13"/>
      <c r="D18" s="13">
        <v>100</v>
      </c>
      <c r="E18" s="13">
        <v>100</v>
      </c>
      <c r="F18" s="6"/>
    </row>
    <row r="19" spans="1:6" x14ac:dyDescent="0.2">
      <c r="A19" s="5" t="s">
        <v>5</v>
      </c>
      <c r="B19" s="13"/>
      <c r="C19" s="13"/>
      <c r="D19" s="13">
        <v>700</v>
      </c>
      <c r="E19" s="13">
        <v>700</v>
      </c>
      <c r="F19" s="6"/>
    </row>
    <row r="20" spans="1:6" x14ac:dyDescent="0.2">
      <c r="A20" s="5" t="s">
        <v>11</v>
      </c>
      <c r="B20" s="13"/>
      <c r="C20" s="13"/>
      <c r="D20" s="13">
        <v>200</v>
      </c>
      <c r="E20" s="13">
        <v>200</v>
      </c>
      <c r="F20" s="6" t="s">
        <v>20</v>
      </c>
    </row>
    <row r="21" spans="1:6" x14ac:dyDescent="0.2">
      <c r="A21" s="15" t="s">
        <v>84</v>
      </c>
      <c r="B21" s="13"/>
      <c r="C21" s="13"/>
      <c r="D21" s="13">
        <v>600</v>
      </c>
      <c r="E21" s="13">
        <v>600</v>
      </c>
      <c r="F21" s="2" t="s">
        <v>85</v>
      </c>
    </row>
    <row r="22" spans="1:6" x14ac:dyDescent="0.2">
      <c r="A22" s="5" t="s">
        <v>14</v>
      </c>
      <c r="B22" s="13"/>
      <c r="C22" s="13"/>
      <c r="D22" s="13">
        <v>400</v>
      </c>
      <c r="E22" s="13">
        <v>400</v>
      </c>
      <c r="F22" s="2" t="s">
        <v>74</v>
      </c>
    </row>
    <row r="23" spans="1:6" x14ac:dyDescent="0.2">
      <c r="A23" s="5" t="s">
        <v>4</v>
      </c>
      <c r="B23" s="13"/>
      <c r="C23" s="13"/>
      <c r="D23" s="13">
        <v>0</v>
      </c>
      <c r="E23" s="13">
        <v>0</v>
      </c>
      <c r="F23" s="2" t="s">
        <v>64</v>
      </c>
    </row>
    <row r="24" spans="1:6" x14ac:dyDescent="0.2">
      <c r="A24" s="15" t="s">
        <v>60</v>
      </c>
      <c r="B24" s="13"/>
      <c r="C24" s="13"/>
      <c r="D24" s="13">
        <v>100</v>
      </c>
      <c r="E24" s="13">
        <v>100</v>
      </c>
      <c r="F24" s="6"/>
    </row>
    <row r="25" spans="1:6" ht="25.5" x14ac:dyDescent="0.2">
      <c r="A25" s="15" t="s">
        <v>66</v>
      </c>
      <c r="B25" s="13"/>
      <c r="C25" s="13"/>
      <c r="D25" s="13">
        <v>300</v>
      </c>
      <c r="E25" s="13">
        <v>300</v>
      </c>
      <c r="F25" s="6"/>
    </row>
    <row r="26" spans="1:6" x14ac:dyDescent="0.2">
      <c r="A26" s="15" t="s">
        <v>67</v>
      </c>
      <c r="B26" s="13"/>
      <c r="C26" s="13"/>
      <c r="D26" s="13">
        <v>400</v>
      </c>
      <c r="E26" s="13">
        <v>400</v>
      </c>
      <c r="F26" s="6"/>
    </row>
    <row r="27" spans="1:6" x14ac:dyDescent="0.2">
      <c r="A27" s="5" t="s">
        <v>48</v>
      </c>
      <c r="B27" s="13"/>
      <c r="C27" s="13"/>
      <c r="D27" s="13">
        <v>252</v>
      </c>
      <c r="E27" s="13">
        <v>252</v>
      </c>
      <c r="F27" s="6"/>
    </row>
    <row r="28" spans="1:6" x14ac:dyDescent="0.2">
      <c r="A28" s="22" t="s">
        <v>95</v>
      </c>
      <c r="B28" s="13"/>
      <c r="C28" s="13"/>
      <c r="D28" s="13"/>
      <c r="E28" s="13"/>
      <c r="F28" s="6" t="s">
        <v>45</v>
      </c>
    </row>
    <row r="29" spans="1:6" x14ac:dyDescent="0.2">
      <c r="A29" s="23" t="s">
        <v>100</v>
      </c>
      <c r="B29" s="13"/>
      <c r="C29" s="13"/>
      <c r="D29" s="13">
        <v>1050</v>
      </c>
      <c r="E29" s="13">
        <v>1050</v>
      </c>
      <c r="F29" s="24" t="s">
        <v>101</v>
      </c>
    </row>
    <row r="30" spans="1:6" x14ac:dyDescent="0.2">
      <c r="A30" s="23" t="s">
        <v>99</v>
      </c>
      <c r="B30" s="13"/>
      <c r="C30" s="13"/>
      <c r="D30" s="13">
        <v>1750</v>
      </c>
      <c r="E30" s="13">
        <v>1750</v>
      </c>
      <c r="F30" s="24" t="s">
        <v>102</v>
      </c>
    </row>
    <row r="31" spans="1:6" x14ac:dyDescent="0.2">
      <c r="A31" s="23" t="s">
        <v>37</v>
      </c>
      <c r="B31" s="13"/>
      <c r="C31" s="13"/>
      <c r="D31" s="13">
        <v>1750</v>
      </c>
      <c r="E31" s="13">
        <v>1750</v>
      </c>
      <c r="F31" s="24" t="s">
        <v>102</v>
      </c>
    </row>
    <row r="32" spans="1:6" x14ac:dyDescent="0.2">
      <c r="A32" s="23" t="s">
        <v>98</v>
      </c>
      <c r="B32" s="13"/>
      <c r="C32" s="13"/>
      <c r="D32" s="13">
        <v>2100</v>
      </c>
      <c r="E32" s="13">
        <v>2100</v>
      </c>
      <c r="F32" s="24" t="s">
        <v>103</v>
      </c>
    </row>
    <row r="33" spans="1:6" x14ac:dyDescent="0.2">
      <c r="A33" s="23" t="s">
        <v>97</v>
      </c>
      <c r="B33" s="13"/>
      <c r="C33" s="13"/>
      <c r="D33" s="13">
        <v>2450</v>
      </c>
      <c r="E33" s="13">
        <v>2450</v>
      </c>
      <c r="F33" s="24" t="s">
        <v>104</v>
      </c>
    </row>
    <row r="34" spans="1:6" x14ac:dyDescent="0.2">
      <c r="A34" s="23" t="s">
        <v>96</v>
      </c>
      <c r="B34" s="13"/>
      <c r="C34" s="13"/>
      <c r="D34" s="13">
        <v>2100</v>
      </c>
      <c r="E34" s="13">
        <v>2100</v>
      </c>
      <c r="F34" s="24" t="s">
        <v>103</v>
      </c>
    </row>
    <row r="35" spans="1:6" x14ac:dyDescent="0.2">
      <c r="A35" s="5" t="s">
        <v>21</v>
      </c>
      <c r="B35" s="13"/>
      <c r="C35" s="13"/>
      <c r="D35" s="13">
        <v>1280</v>
      </c>
      <c r="E35" s="13">
        <v>1280</v>
      </c>
      <c r="F35" s="2" t="s">
        <v>65</v>
      </c>
    </row>
    <row r="36" spans="1:6" x14ac:dyDescent="0.2">
      <c r="A36" s="3" t="s">
        <v>41</v>
      </c>
      <c r="B36" s="13"/>
      <c r="C36" s="13"/>
      <c r="D36" s="13"/>
      <c r="E36" s="13"/>
      <c r="F36" s="6" t="s">
        <v>49</v>
      </c>
    </row>
    <row r="37" spans="1:6" x14ac:dyDescent="0.2">
      <c r="A37" s="15" t="s">
        <v>75</v>
      </c>
      <c r="B37" s="13"/>
      <c r="C37" s="13"/>
      <c r="D37" s="13">
        <v>600</v>
      </c>
      <c r="E37" s="13">
        <v>600</v>
      </c>
      <c r="F37" s="2" t="s">
        <v>78</v>
      </c>
    </row>
    <row r="38" spans="1:6" x14ac:dyDescent="0.2">
      <c r="A38" s="15" t="s">
        <v>76</v>
      </c>
      <c r="B38" s="13"/>
      <c r="C38" s="13"/>
      <c r="D38" s="13">
        <v>600</v>
      </c>
      <c r="E38" s="13">
        <v>600</v>
      </c>
      <c r="F38" s="2" t="s">
        <v>78</v>
      </c>
    </row>
    <row r="39" spans="1:6" x14ac:dyDescent="0.2">
      <c r="A39" s="15" t="s">
        <v>77</v>
      </c>
      <c r="B39" s="13"/>
      <c r="C39" s="13"/>
      <c r="D39" s="13">
        <v>600</v>
      </c>
      <c r="E39" s="13">
        <v>600</v>
      </c>
      <c r="F39" s="2" t="s">
        <v>78</v>
      </c>
    </row>
    <row r="40" spans="1:6" x14ac:dyDescent="0.2">
      <c r="A40" s="8" t="s">
        <v>53</v>
      </c>
      <c r="B40" s="13"/>
      <c r="C40" s="13"/>
      <c r="D40" s="13"/>
      <c r="E40" s="13"/>
      <c r="F40" s="6"/>
    </row>
    <row r="41" spans="1:6" x14ac:dyDescent="0.2">
      <c r="A41" s="7" t="s">
        <v>26</v>
      </c>
      <c r="B41" s="13"/>
      <c r="C41" s="13"/>
      <c r="D41" s="13"/>
      <c r="E41" s="13"/>
      <c r="F41" s="6"/>
    </row>
    <row r="42" spans="1:6" x14ac:dyDescent="0.2">
      <c r="A42" s="7" t="s">
        <v>39</v>
      </c>
      <c r="B42" s="13"/>
      <c r="C42" s="13"/>
      <c r="D42" s="13"/>
      <c r="E42" s="13"/>
      <c r="F42" s="6"/>
    </row>
    <row r="43" spans="1:6" x14ac:dyDescent="0.2">
      <c r="A43" s="7" t="s">
        <v>27</v>
      </c>
      <c r="B43" s="13"/>
      <c r="C43" s="13"/>
      <c r="D43" s="13"/>
      <c r="E43" s="13"/>
      <c r="F43" s="6"/>
    </row>
    <row r="44" spans="1:6" x14ac:dyDescent="0.2">
      <c r="A44" s="7" t="s">
        <v>28</v>
      </c>
      <c r="B44" s="13"/>
      <c r="C44" s="13"/>
      <c r="D44" s="13"/>
      <c r="E44" s="13"/>
      <c r="F44" s="6"/>
    </row>
    <row r="45" spans="1:6" x14ac:dyDescent="0.2">
      <c r="A45" s="7" t="s">
        <v>34</v>
      </c>
      <c r="B45" s="13">
        <v>600</v>
      </c>
      <c r="C45" s="13">
        <v>600</v>
      </c>
      <c r="D45" s="13"/>
      <c r="E45" s="13"/>
      <c r="F45" s="6"/>
    </row>
    <row r="46" spans="1:6" x14ac:dyDescent="0.2">
      <c r="A46" s="16" t="s">
        <v>16</v>
      </c>
      <c r="B46" s="16"/>
      <c r="C46" s="16"/>
      <c r="D46" s="16"/>
      <c r="E46" s="16"/>
      <c r="F46" s="17" t="s">
        <v>6</v>
      </c>
    </row>
    <row r="47" spans="1:6" x14ac:dyDescent="0.2">
      <c r="A47" s="5" t="s">
        <v>36</v>
      </c>
      <c r="B47" s="13"/>
      <c r="C47" s="13"/>
      <c r="D47" s="13">
        <v>1000</v>
      </c>
      <c r="E47" s="13">
        <v>1000</v>
      </c>
      <c r="F47" s="6"/>
    </row>
    <row r="48" spans="1:6" x14ac:dyDescent="0.2">
      <c r="A48" s="5" t="s">
        <v>25</v>
      </c>
      <c r="B48" s="13"/>
      <c r="C48" s="13"/>
      <c r="D48" s="13">
        <v>425</v>
      </c>
      <c r="E48" s="13">
        <v>425</v>
      </c>
      <c r="F48" s="2" t="s">
        <v>79</v>
      </c>
    </row>
    <row r="49" spans="1:6" x14ac:dyDescent="0.2">
      <c r="A49" s="5" t="s">
        <v>26</v>
      </c>
      <c r="B49" s="13"/>
      <c r="C49" s="13"/>
      <c r="D49" s="13">
        <v>1800</v>
      </c>
      <c r="E49" s="13">
        <v>1800</v>
      </c>
      <c r="F49" s="2" t="s">
        <v>56</v>
      </c>
    </row>
    <row r="50" spans="1:6" x14ac:dyDescent="0.2">
      <c r="A50" s="5" t="s">
        <v>27</v>
      </c>
      <c r="B50" s="13"/>
      <c r="C50" s="13"/>
      <c r="D50" s="13">
        <v>150</v>
      </c>
      <c r="E50" s="13">
        <v>150</v>
      </c>
      <c r="F50" s="6"/>
    </row>
    <row r="51" spans="1:6" x14ac:dyDescent="0.2">
      <c r="A51" s="5" t="s">
        <v>39</v>
      </c>
      <c r="B51" s="13"/>
      <c r="C51" s="13"/>
      <c r="D51" s="13">
        <v>0</v>
      </c>
      <c r="E51" s="13">
        <v>0</v>
      </c>
      <c r="F51" s="6" t="s">
        <v>19</v>
      </c>
    </row>
    <row r="52" spans="1:6" x14ac:dyDescent="0.2">
      <c r="A52" s="5" t="s">
        <v>28</v>
      </c>
      <c r="B52" s="13"/>
      <c r="C52" s="13"/>
      <c r="D52" s="13">
        <v>1500</v>
      </c>
      <c r="E52" s="13">
        <v>1500</v>
      </c>
      <c r="F52" s="6"/>
    </row>
    <row r="53" spans="1:6" x14ac:dyDescent="0.2">
      <c r="A53" s="5" t="s">
        <v>46</v>
      </c>
      <c r="B53" s="13"/>
      <c r="C53" s="13"/>
      <c r="D53" s="13">
        <v>60</v>
      </c>
      <c r="E53" s="13">
        <v>60</v>
      </c>
      <c r="F53" s="6"/>
    </row>
    <row r="54" spans="1:6" x14ac:dyDescent="0.2">
      <c r="A54" s="5" t="s">
        <v>54</v>
      </c>
      <c r="B54" s="13"/>
      <c r="C54" s="13"/>
      <c r="D54" s="13">
        <v>315</v>
      </c>
      <c r="E54" s="13">
        <v>315</v>
      </c>
      <c r="F54" s="6" t="s">
        <v>1</v>
      </c>
    </row>
    <row r="55" spans="1:6" x14ac:dyDescent="0.2">
      <c r="A55" s="15" t="s">
        <v>58</v>
      </c>
      <c r="B55" s="13">
        <v>2700</v>
      </c>
      <c r="C55" s="13">
        <v>2700</v>
      </c>
      <c r="D55" s="13"/>
      <c r="E55" s="13"/>
      <c r="F55" s="6"/>
    </row>
    <row r="56" spans="1:6" x14ac:dyDescent="0.2">
      <c r="A56" s="15" t="s">
        <v>57</v>
      </c>
      <c r="B56" s="13">
        <v>2200</v>
      </c>
      <c r="C56" s="13">
        <v>2200</v>
      </c>
      <c r="D56" s="13"/>
      <c r="E56" s="13"/>
      <c r="F56" s="6"/>
    </row>
    <row r="57" spans="1:6" x14ac:dyDescent="0.2">
      <c r="A57" s="15" t="s">
        <v>59</v>
      </c>
      <c r="B57" s="13">
        <v>50</v>
      </c>
      <c r="C57" s="13">
        <v>50</v>
      </c>
      <c r="D57" s="13"/>
      <c r="E57" s="13"/>
      <c r="F57" s="6"/>
    </row>
    <row r="58" spans="1:6" x14ac:dyDescent="0.2">
      <c r="A58" s="5" t="s">
        <v>35</v>
      </c>
      <c r="B58" s="13">
        <v>3675</v>
      </c>
      <c r="C58" s="13">
        <v>3675</v>
      </c>
      <c r="D58" s="13"/>
      <c r="E58" s="13"/>
      <c r="F58" s="2" t="s">
        <v>81</v>
      </c>
    </row>
    <row r="59" spans="1:6" x14ac:dyDescent="0.2">
      <c r="A59" s="16" t="s">
        <v>7</v>
      </c>
      <c r="B59" s="16"/>
      <c r="C59" s="16"/>
      <c r="D59" s="16"/>
      <c r="E59" s="16"/>
      <c r="F59" s="17" t="s">
        <v>8</v>
      </c>
    </row>
    <row r="60" spans="1:6" x14ac:dyDescent="0.2">
      <c r="A60" s="5" t="s">
        <v>36</v>
      </c>
      <c r="B60" s="13"/>
      <c r="C60" s="13"/>
      <c r="D60" s="13">
        <v>1000</v>
      </c>
      <c r="E60" s="13">
        <v>1000</v>
      </c>
      <c r="F60" s="6"/>
    </row>
    <row r="61" spans="1:6" x14ac:dyDescent="0.2">
      <c r="A61" s="5" t="s">
        <v>25</v>
      </c>
      <c r="B61" s="13"/>
      <c r="C61" s="13"/>
      <c r="D61" s="13">
        <v>425</v>
      </c>
      <c r="E61" s="13">
        <v>425</v>
      </c>
      <c r="F61" s="2" t="s">
        <v>79</v>
      </c>
    </row>
    <row r="62" spans="1:6" x14ac:dyDescent="0.2">
      <c r="A62" s="5" t="s">
        <v>26</v>
      </c>
      <c r="B62" s="13"/>
      <c r="C62" s="13"/>
      <c r="D62" s="13">
        <v>1800</v>
      </c>
      <c r="E62" s="13">
        <v>1800</v>
      </c>
      <c r="F62" s="6" t="s">
        <v>17</v>
      </c>
    </row>
    <row r="63" spans="1:6" x14ac:dyDescent="0.2">
      <c r="A63" s="5" t="s">
        <v>27</v>
      </c>
      <c r="B63" s="13"/>
      <c r="C63" s="13"/>
      <c r="D63" s="13">
        <v>150</v>
      </c>
      <c r="E63" s="13">
        <v>150</v>
      </c>
      <c r="F63" s="6"/>
    </row>
    <row r="64" spans="1:6" x14ac:dyDescent="0.2">
      <c r="A64" s="5" t="s">
        <v>39</v>
      </c>
      <c r="B64" s="13"/>
      <c r="C64" s="13"/>
      <c r="D64" s="13">
        <v>0</v>
      </c>
      <c r="E64" s="13">
        <v>0</v>
      </c>
      <c r="F64" s="6" t="s">
        <v>18</v>
      </c>
    </row>
    <row r="65" spans="1:6" x14ac:dyDescent="0.2">
      <c r="A65" s="5" t="s">
        <v>28</v>
      </c>
      <c r="B65" s="13"/>
      <c r="C65" s="13"/>
      <c r="D65" s="13">
        <v>1500</v>
      </c>
      <c r="E65" s="13">
        <v>1500</v>
      </c>
      <c r="F65" s="6"/>
    </row>
    <row r="66" spans="1:6" x14ac:dyDescent="0.2">
      <c r="A66" s="5" t="s">
        <v>46</v>
      </c>
      <c r="B66" s="13"/>
      <c r="C66" s="13"/>
      <c r="D66" s="13">
        <v>60</v>
      </c>
      <c r="E66" s="13">
        <v>60</v>
      </c>
      <c r="F66" s="6"/>
    </row>
    <row r="67" spans="1:6" x14ac:dyDescent="0.2">
      <c r="A67" s="5" t="s">
        <v>54</v>
      </c>
      <c r="B67" s="13"/>
      <c r="C67" s="13"/>
      <c r="D67" s="13">
        <v>315</v>
      </c>
      <c r="E67" s="13">
        <v>315</v>
      </c>
      <c r="F67" s="6" t="s">
        <v>1</v>
      </c>
    </row>
    <row r="68" spans="1:6" x14ac:dyDescent="0.2">
      <c r="A68" s="15" t="s">
        <v>58</v>
      </c>
      <c r="B68" s="13">
        <v>2750</v>
      </c>
      <c r="C68" s="13">
        <v>2750</v>
      </c>
      <c r="D68" s="13"/>
      <c r="E68" s="13"/>
      <c r="F68" s="6"/>
    </row>
    <row r="69" spans="1:6" x14ac:dyDescent="0.2">
      <c r="A69" s="15" t="s">
        <v>57</v>
      </c>
      <c r="B69" s="13">
        <v>2300</v>
      </c>
      <c r="C69" s="13">
        <v>2300</v>
      </c>
      <c r="D69" s="13"/>
      <c r="E69" s="13"/>
      <c r="F69" s="6"/>
    </row>
    <row r="70" spans="1:6" x14ac:dyDescent="0.2">
      <c r="A70" s="15" t="s">
        <v>59</v>
      </c>
      <c r="B70" s="13">
        <v>50</v>
      </c>
      <c r="C70" s="13">
        <v>50</v>
      </c>
      <c r="D70" s="13"/>
      <c r="E70" s="13"/>
      <c r="F70" s="6"/>
    </row>
    <row r="71" spans="1:6" x14ac:dyDescent="0.2">
      <c r="A71" s="5" t="s">
        <v>35</v>
      </c>
      <c r="B71" s="13">
        <v>3900</v>
      </c>
      <c r="C71" s="13">
        <v>3900</v>
      </c>
      <c r="D71" s="13"/>
      <c r="E71" s="13"/>
      <c r="F71" s="2" t="s">
        <v>82</v>
      </c>
    </row>
    <row r="72" spans="1:6" x14ac:dyDescent="0.2">
      <c r="A72" s="5"/>
      <c r="B72" s="13"/>
      <c r="C72" s="13"/>
      <c r="D72" s="13"/>
      <c r="E72" s="13"/>
      <c r="F72" s="6"/>
    </row>
    <row r="73" spans="1:6" x14ac:dyDescent="0.2">
      <c r="A73" s="2" t="s">
        <v>55</v>
      </c>
      <c r="B73" s="13">
        <v>600</v>
      </c>
      <c r="C73" s="13">
        <v>600</v>
      </c>
      <c r="D73" s="2"/>
      <c r="E73" s="19"/>
      <c r="F73" s="2"/>
    </row>
    <row r="74" spans="1:6" x14ac:dyDescent="0.2">
      <c r="A74" s="2"/>
      <c r="B74" s="19"/>
      <c r="C74" s="19"/>
      <c r="D74" s="19"/>
      <c r="E74" s="19"/>
      <c r="F74" s="2"/>
    </row>
    <row r="75" spans="1:6" ht="18" x14ac:dyDescent="0.25">
      <c r="A75" s="4" t="s">
        <v>43</v>
      </c>
      <c r="B75" s="20">
        <f>SUM(B5:B74)</f>
        <v>29475</v>
      </c>
      <c r="C75" s="20">
        <f>SUM(C5:C74)</f>
        <v>29475</v>
      </c>
      <c r="D75" s="20">
        <f>SUM(D5:D74)</f>
        <v>31647</v>
      </c>
      <c r="E75" s="20">
        <f>SUM(E5:E74)</f>
        <v>31647</v>
      </c>
      <c r="F75" s="2"/>
    </row>
    <row r="76" spans="1:6" x14ac:dyDescent="0.2">
      <c r="A76" s="2" t="s">
        <v>44</v>
      </c>
      <c r="B76" s="19">
        <f>B75-D75</f>
        <v>-2172</v>
      </c>
      <c r="C76" s="19">
        <f>C75-E75</f>
        <v>-2172</v>
      </c>
      <c r="D76" s="19"/>
      <c r="E76" s="19"/>
      <c r="F76" s="2"/>
    </row>
  </sheetData>
  <mergeCells count="1">
    <mergeCell ref="D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opLeftCell="A34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1" customWidth="1"/>
    <col min="3" max="3" width="12.28515625" style="21" customWidth="1"/>
    <col min="4" max="5" width="13.28515625" style="21" customWidth="1"/>
    <col min="6" max="6" width="58.5703125" style="1" customWidth="1"/>
    <col min="7" max="7" width="20.7109375" style="1" customWidth="1"/>
    <col min="8" max="16384" width="9.140625" style="1"/>
  </cols>
  <sheetData>
    <row r="1" spans="1:7" ht="23.25" x14ac:dyDescent="0.35">
      <c r="A1" s="9" t="s">
        <v>61</v>
      </c>
      <c r="B1" s="18"/>
      <c r="C1" s="18"/>
      <c r="D1" s="18"/>
      <c r="E1" s="18"/>
      <c r="F1" s="9"/>
      <c r="G1" s="1" t="s">
        <v>91</v>
      </c>
    </row>
    <row r="2" spans="1:7" ht="23.25" x14ac:dyDescent="0.35">
      <c r="A2" s="9"/>
      <c r="B2" s="18"/>
      <c r="C2" s="18"/>
      <c r="D2" s="18"/>
      <c r="E2" s="18"/>
      <c r="F2" s="9"/>
      <c r="G2" s="1" t="s">
        <v>92</v>
      </c>
    </row>
    <row r="3" spans="1:7" ht="23.25" x14ac:dyDescent="0.35">
      <c r="A3" s="9"/>
      <c r="B3" s="18" t="s">
        <v>33</v>
      </c>
      <c r="C3" s="18"/>
      <c r="D3" s="315" t="s">
        <v>31</v>
      </c>
      <c r="E3" s="316"/>
      <c r="F3" s="12"/>
      <c r="G3" s="1" t="s">
        <v>93</v>
      </c>
    </row>
    <row r="4" spans="1:7" ht="18" x14ac:dyDescent="0.25">
      <c r="A4" s="10" t="s">
        <v>51</v>
      </c>
      <c r="B4" s="10" t="s">
        <v>32</v>
      </c>
      <c r="C4" s="10" t="s">
        <v>30</v>
      </c>
      <c r="D4" s="10" t="s">
        <v>32</v>
      </c>
      <c r="E4" s="10" t="s">
        <v>30</v>
      </c>
      <c r="F4" s="11" t="s">
        <v>38</v>
      </c>
    </row>
    <row r="5" spans="1:7" x14ac:dyDescent="0.2">
      <c r="A5" s="3" t="s">
        <v>40</v>
      </c>
      <c r="B5" s="19"/>
      <c r="C5" s="19"/>
      <c r="D5" s="19"/>
      <c r="E5" s="19"/>
      <c r="F5" s="2"/>
    </row>
    <row r="6" spans="1:7" x14ac:dyDescent="0.2">
      <c r="A6" s="5" t="s">
        <v>47</v>
      </c>
      <c r="B6" s="13">
        <v>9840</v>
      </c>
      <c r="C6" s="13">
        <v>9840</v>
      </c>
      <c r="D6" s="13"/>
      <c r="E6" s="13"/>
      <c r="F6" s="2" t="s">
        <v>68</v>
      </c>
    </row>
    <row r="7" spans="1:7" x14ac:dyDescent="0.2">
      <c r="A7" s="5" t="s">
        <v>50</v>
      </c>
      <c r="B7" s="13"/>
      <c r="C7" s="13"/>
      <c r="D7" s="13">
        <v>780</v>
      </c>
      <c r="E7" s="13">
        <v>780</v>
      </c>
      <c r="F7" s="2" t="s">
        <v>62</v>
      </c>
    </row>
    <row r="8" spans="1:7" x14ac:dyDescent="0.2">
      <c r="A8" s="5" t="s">
        <v>12</v>
      </c>
      <c r="B8" s="13"/>
      <c r="C8" s="13"/>
      <c r="D8" s="13">
        <v>40</v>
      </c>
      <c r="E8" s="13">
        <v>40</v>
      </c>
      <c r="F8" s="6" t="s">
        <v>13</v>
      </c>
    </row>
    <row r="9" spans="1:7" x14ac:dyDescent="0.2">
      <c r="A9" s="5" t="s">
        <v>52</v>
      </c>
      <c r="B9" s="14"/>
      <c r="C9" s="14"/>
      <c r="D9" s="13">
        <v>144</v>
      </c>
      <c r="E9" s="13">
        <v>144</v>
      </c>
      <c r="F9" s="2" t="s">
        <v>69</v>
      </c>
    </row>
    <row r="10" spans="1:7" x14ac:dyDescent="0.2">
      <c r="A10" s="15" t="s">
        <v>63</v>
      </c>
      <c r="B10" s="13"/>
      <c r="C10" s="13"/>
      <c r="D10" s="13">
        <v>100</v>
      </c>
      <c r="E10" s="13">
        <v>100</v>
      </c>
      <c r="F10" s="2" t="s">
        <v>70</v>
      </c>
    </row>
    <row r="11" spans="1:7" x14ac:dyDescent="0.2">
      <c r="A11" s="5" t="s">
        <v>0</v>
      </c>
      <c r="B11" s="13">
        <v>450</v>
      </c>
      <c r="C11" s="13">
        <v>450</v>
      </c>
      <c r="D11" s="13"/>
      <c r="E11" s="13"/>
      <c r="F11" s="2" t="s">
        <v>71</v>
      </c>
    </row>
    <row r="12" spans="1:7" x14ac:dyDescent="0.2">
      <c r="A12" s="5" t="s">
        <v>42</v>
      </c>
      <c r="B12" s="13"/>
      <c r="C12" s="13"/>
      <c r="D12" s="13">
        <v>0</v>
      </c>
      <c r="E12" s="13">
        <v>0</v>
      </c>
      <c r="F12" s="2" t="s">
        <v>86</v>
      </c>
    </row>
    <row r="13" spans="1:7" x14ac:dyDescent="0.2">
      <c r="A13" s="5" t="s">
        <v>22</v>
      </c>
      <c r="B13" s="13"/>
      <c r="C13" s="13"/>
      <c r="D13" s="13">
        <v>400</v>
      </c>
      <c r="E13" s="13">
        <v>400</v>
      </c>
      <c r="F13" s="2" t="s">
        <v>72</v>
      </c>
    </row>
    <row r="14" spans="1:7" x14ac:dyDescent="0.2">
      <c r="A14" s="5" t="s">
        <v>23</v>
      </c>
      <c r="B14" s="13"/>
      <c r="C14" s="13"/>
      <c r="D14" s="13">
        <v>0</v>
      </c>
      <c r="E14" s="13">
        <v>0</v>
      </c>
      <c r="F14" s="6" t="s">
        <v>29</v>
      </c>
    </row>
    <row r="15" spans="1:7" x14ac:dyDescent="0.2">
      <c r="A15" s="5" t="s">
        <v>24</v>
      </c>
      <c r="B15" s="13"/>
      <c r="C15" s="13"/>
      <c r="D15" s="13">
        <v>750</v>
      </c>
      <c r="E15" s="13">
        <v>750</v>
      </c>
      <c r="F15" s="2" t="s">
        <v>73</v>
      </c>
    </row>
    <row r="16" spans="1:7" x14ac:dyDescent="0.2">
      <c r="A16" s="15" t="s">
        <v>83</v>
      </c>
      <c r="B16" s="13"/>
      <c r="C16" s="13"/>
      <c r="D16" s="13">
        <v>0</v>
      </c>
      <c r="E16" s="13">
        <v>0</v>
      </c>
      <c r="F16" s="2"/>
    </row>
    <row r="17" spans="1:6" x14ac:dyDescent="0.2">
      <c r="A17" s="5" t="s">
        <v>2</v>
      </c>
      <c r="B17" s="13"/>
      <c r="C17" s="13"/>
      <c r="D17" s="13">
        <v>101</v>
      </c>
      <c r="E17" s="13">
        <v>101</v>
      </c>
      <c r="F17" s="6"/>
    </row>
    <row r="18" spans="1:6" x14ac:dyDescent="0.2">
      <c r="A18" s="5" t="s">
        <v>3</v>
      </c>
      <c r="B18" s="13"/>
      <c r="C18" s="13"/>
      <c r="D18" s="13">
        <v>100</v>
      </c>
      <c r="E18" s="13">
        <v>100</v>
      </c>
      <c r="F18" s="6"/>
    </row>
    <row r="19" spans="1:6" x14ac:dyDescent="0.2">
      <c r="A19" s="5" t="s">
        <v>5</v>
      </c>
      <c r="B19" s="13"/>
      <c r="C19" s="13"/>
      <c r="D19" s="13">
        <v>850</v>
      </c>
      <c r="E19" s="13">
        <v>850</v>
      </c>
      <c r="F19" s="6"/>
    </row>
    <row r="20" spans="1:6" x14ac:dyDescent="0.2">
      <c r="A20" s="5" t="s">
        <v>11</v>
      </c>
      <c r="B20" s="13"/>
      <c r="C20" s="13"/>
      <c r="D20" s="13">
        <v>200</v>
      </c>
      <c r="E20" s="13">
        <v>200</v>
      </c>
      <c r="F20" s="6" t="s">
        <v>20</v>
      </c>
    </row>
    <row r="21" spans="1:6" x14ac:dyDescent="0.2">
      <c r="A21" s="15" t="s">
        <v>84</v>
      </c>
      <c r="B21" s="13"/>
      <c r="C21" s="13"/>
      <c r="D21" s="13">
        <v>600</v>
      </c>
      <c r="E21" s="13">
        <v>600</v>
      </c>
      <c r="F21" s="2" t="s">
        <v>85</v>
      </c>
    </row>
    <row r="22" spans="1:6" x14ac:dyDescent="0.2">
      <c r="A22" s="5" t="s">
        <v>14</v>
      </c>
      <c r="B22" s="13"/>
      <c r="C22" s="13"/>
      <c r="D22" s="13">
        <v>400</v>
      </c>
      <c r="E22" s="13">
        <v>400</v>
      </c>
      <c r="F22" s="2" t="s">
        <v>74</v>
      </c>
    </row>
    <row r="23" spans="1:6" x14ac:dyDescent="0.2">
      <c r="A23" s="5" t="s">
        <v>4</v>
      </c>
      <c r="B23" s="13"/>
      <c r="C23" s="13"/>
      <c r="D23" s="13">
        <v>0</v>
      </c>
      <c r="E23" s="13">
        <v>0</v>
      </c>
      <c r="F23" s="2" t="s">
        <v>64</v>
      </c>
    </row>
    <row r="24" spans="1:6" x14ac:dyDescent="0.2">
      <c r="A24" s="15" t="s">
        <v>60</v>
      </c>
      <c r="B24" s="13"/>
      <c r="C24" s="13"/>
      <c r="D24" s="13">
        <v>100</v>
      </c>
      <c r="E24" s="13">
        <v>100</v>
      </c>
      <c r="F24" s="6"/>
    </row>
    <row r="25" spans="1:6" ht="25.5" x14ac:dyDescent="0.2">
      <c r="A25" s="15" t="s">
        <v>66</v>
      </c>
      <c r="B25" s="13"/>
      <c r="C25" s="13"/>
      <c r="D25" s="13">
        <v>325</v>
      </c>
      <c r="E25" s="13">
        <v>325</v>
      </c>
      <c r="F25" s="6"/>
    </row>
    <row r="26" spans="1:6" x14ac:dyDescent="0.2">
      <c r="A26" s="15" t="s">
        <v>67</v>
      </c>
      <c r="B26" s="13"/>
      <c r="C26" s="13"/>
      <c r="D26" s="13">
        <v>400</v>
      </c>
      <c r="E26" s="13">
        <v>400</v>
      </c>
      <c r="F26" s="6"/>
    </row>
    <row r="27" spans="1:6" x14ac:dyDescent="0.2">
      <c r="A27" s="5" t="s">
        <v>48</v>
      </c>
      <c r="B27" s="13"/>
      <c r="C27" s="13"/>
      <c r="D27" s="13">
        <v>252</v>
      </c>
      <c r="E27" s="13">
        <v>252</v>
      </c>
      <c r="F27" s="6"/>
    </row>
    <row r="28" spans="1:6" x14ac:dyDescent="0.2">
      <c r="A28" s="22" t="s">
        <v>95</v>
      </c>
      <c r="B28" s="13"/>
      <c r="C28" s="13"/>
      <c r="D28" s="13"/>
      <c r="E28" s="13"/>
      <c r="F28" s="6" t="s">
        <v>45</v>
      </c>
    </row>
    <row r="29" spans="1:6" x14ac:dyDescent="0.2">
      <c r="A29" s="23" t="s">
        <v>100</v>
      </c>
      <c r="B29" s="13"/>
      <c r="C29" s="13"/>
      <c r="D29" s="13">
        <v>1050</v>
      </c>
      <c r="E29" s="13">
        <v>1050</v>
      </c>
      <c r="F29" s="24" t="s">
        <v>101</v>
      </c>
    </row>
    <row r="30" spans="1:6" x14ac:dyDescent="0.2">
      <c r="A30" s="23" t="s">
        <v>99</v>
      </c>
      <c r="B30" s="13"/>
      <c r="C30" s="13"/>
      <c r="D30" s="13">
        <v>1750</v>
      </c>
      <c r="E30" s="13">
        <v>1750</v>
      </c>
      <c r="F30" s="24" t="s">
        <v>102</v>
      </c>
    </row>
    <row r="31" spans="1:6" x14ac:dyDescent="0.2">
      <c r="A31" s="23" t="s">
        <v>37</v>
      </c>
      <c r="B31" s="13"/>
      <c r="C31" s="13"/>
      <c r="D31" s="13">
        <v>1750</v>
      </c>
      <c r="E31" s="13">
        <v>1750</v>
      </c>
      <c r="F31" s="24" t="s">
        <v>102</v>
      </c>
    </row>
    <row r="32" spans="1:6" x14ac:dyDescent="0.2">
      <c r="A32" s="23" t="s">
        <v>98</v>
      </c>
      <c r="B32" s="13"/>
      <c r="C32" s="13"/>
      <c r="D32" s="13">
        <v>2100</v>
      </c>
      <c r="E32" s="13">
        <v>2100</v>
      </c>
      <c r="F32" s="24" t="s">
        <v>103</v>
      </c>
    </row>
    <row r="33" spans="1:6" x14ac:dyDescent="0.2">
      <c r="A33" s="23" t="s">
        <v>97</v>
      </c>
      <c r="B33" s="13"/>
      <c r="C33" s="13"/>
      <c r="D33" s="13">
        <v>2450</v>
      </c>
      <c r="E33" s="13">
        <v>2450</v>
      </c>
      <c r="F33" s="24" t="s">
        <v>104</v>
      </c>
    </row>
    <row r="34" spans="1:6" x14ac:dyDescent="0.2">
      <c r="A34" s="23" t="s">
        <v>96</v>
      </c>
      <c r="B34" s="13"/>
      <c r="C34" s="13"/>
      <c r="D34" s="13">
        <v>2100</v>
      </c>
      <c r="E34" s="13">
        <v>2100</v>
      </c>
      <c r="F34" s="24" t="s">
        <v>103</v>
      </c>
    </row>
    <row r="35" spans="1:6" x14ac:dyDescent="0.2">
      <c r="A35" s="5" t="s">
        <v>21</v>
      </c>
      <c r="B35" s="13"/>
      <c r="C35" s="13"/>
      <c r="D35" s="13">
        <v>1280</v>
      </c>
      <c r="E35" s="13">
        <v>1280</v>
      </c>
      <c r="F35" s="2" t="s">
        <v>65</v>
      </c>
    </row>
    <row r="36" spans="1:6" x14ac:dyDescent="0.2">
      <c r="A36" s="3" t="s">
        <v>41</v>
      </c>
      <c r="B36" s="13"/>
      <c r="C36" s="13"/>
      <c r="D36" s="13"/>
      <c r="E36" s="13"/>
      <c r="F36" s="6" t="s">
        <v>49</v>
      </c>
    </row>
    <row r="37" spans="1:6" x14ac:dyDescent="0.2">
      <c r="A37" s="15" t="s">
        <v>75</v>
      </c>
      <c r="B37" s="13"/>
      <c r="C37" s="13"/>
      <c r="D37" s="13">
        <v>600</v>
      </c>
      <c r="E37" s="13">
        <v>600</v>
      </c>
      <c r="F37" s="2" t="s">
        <v>78</v>
      </c>
    </row>
    <row r="38" spans="1:6" x14ac:dyDescent="0.2">
      <c r="A38" s="15" t="s">
        <v>76</v>
      </c>
      <c r="B38" s="13"/>
      <c r="C38" s="13"/>
      <c r="D38" s="13">
        <v>600</v>
      </c>
      <c r="E38" s="13">
        <v>600</v>
      </c>
      <c r="F38" s="2" t="s">
        <v>78</v>
      </c>
    </row>
    <row r="39" spans="1:6" x14ac:dyDescent="0.2">
      <c r="A39" s="15" t="s">
        <v>77</v>
      </c>
      <c r="B39" s="13"/>
      <c r="C39" s="13"/>
      <c r="D39" s="13">
        <v>600</v>
      </c>
      <c r="E39" s="13">
        <v>600</v>
      </c>
      <c r="F39" s="2" t="s">
        <v>78</v>
      </c>
    </row>
    <row r="40" spans="1:6" x14ac:dyDescent="0.2">
      <c r="A40" s="8" t="s">
        <v>53</v>
      </c>
      <c r="B40" s="13"/>
      <c r="C40" s="13"/>
      <c r="D40" s="13"/>
      <c r="E40" s="13"/>
      <c r="F40" s="6"/>
    </row>
    <row r="41" spans="1:6" x14ac:dyDescent="0.2">
      <c r="A41" s="7" t="s">
        <v>26</v>
      </c>
      <c r="B41" s="13"/>
      <c r="C41" s="13"/>
      <c r="D41" s="13"/>
      <c r="E41" s="13"/>
      <c r="F41" s="6"/>
    </row>
    <row r="42" spans="1:6" x14ac:dyDescent="0.2">
      <c r="A42" s="7" t="s">
        <v>39</v>
      </c>
      <c r="B42" s="13"/>
      <c r="C42" s="13"/>
      <c r="D42" s="13"/>
      <c r="E42" s="13"/>
      <c r="F42" s="6"/>
    </row>
    <row r="43" spans="1:6" x14ac:dyDescent="0.2">
      <c r="A43" s="7" t="s">
        <v>27</v>
      </c>
      <c r="B43" s="13"/>
      <c r="C43" s="13"/>
      <c r="D43" s="13"/>
      <c r="E43" s="13"/>
      <c r="F43" s="6"/>
    </row>
    <row r="44" spans="1:6" x14ac:dyDescent="0.2">
      <c r="A44" s="7" t="s">
        <v>28</v>
      </c>
      <c r="B44" s="13"/>
      <c r="C44" s="13"/>
      <c r="D44" s="13"/>
      <c r="E44" s="13"/>
      <c r="F44" s="6"/>
    </row>
    <row r="45" spans="1:6" x14ac:dyDescent="0.2">
      <c r="A45" s="7" t="s">
        <v>34</v>
      </c>
      <c r="B45" s="13">
        <v>600</v>
      </c>
      <c r="C45" s="13">
        <v>600</v>
      </c>
      <c r="D45" s="13"/>
      <c r="E45" s="13"/>
      <c r="F45" s="6"/>
    </row>
    <row r="46" spans="1:6" x14ac:dyDescent="0.2">
      <c r="A46" s="5"/>
      <c r="B46" s="13"/>
      <c r="C46" s="13"/>
      <c r="D46" s="13"/>
      <c r="E46" s="13"/>
      <c r="F46" s="6"/>
    </row>
    <row r="47" spans="1:6" x14ac:dyDescent="0.2">
      <c r="A47" s="2" t="s">
        <v>55</v>
      </c>
      <c r="B47" s="13">
        <v>600</v>
      </c>
      <c r="C47" s="13">
        <v>600</v>
      </c>
      <c r="D47" s="2"/>
      <c r="E47" s="19"/>
      <c r="F47" s="2"/>
    </row>
    <row r="48" spans="1:6" x14ac:dyDescent="0.2">
      <c r="A48" s="2" t="s">
        <v>87</v>
      </c>
      <c r="B48" s="13">
        <v>5000</v>
      </c>
      <c r="C48" s="13">
        <v>5000</v>
      </c>
      <c r="D48" s="2"/>
      <c r="E48" s="19"/>
      <c r="F48" s="2" t="s">
        <v>88</v>
      </c>
    </row>
    <row r="49" spans="1:6" x14ac:dyDescent="0.2">
      <c r="A49" s="2"/>
      <c r="B49" s="19"/>
      <c r="C49" s="19"/>
      <c r="D49" s="19"/>
      <c r="E49" s="19"/>
      <c r="F49" s="2"/>
    </row>
    <row r="50" spans="1:6" ht="18" x14ac:dyDescent="0.25">
      <c r="A50" s="4" t="s">
        <v>43</v>
      </c>
      <c r="B50" s="20">
        <f>SUM(B5:B49)</f>
        <v>16490</v>
      </c>
      <c r="C50" s="20">
        <f>SUM(C5:C49)</f>
        <v>16490</v>
      </c>
      <c r="D50" s="20">
        <f>SUM(D5:D49)</f>
        <v>19822</v>
      </c>
      <c r="E50" s="20">
        <f>SUM(E5:E49)</f>
        <v>19822</v>
      </c>
      <c r="F50" s="2"/>
    </row>
    <row r="51" spans="1:6" x14ac:dyDescent="0.2">
      <c r="A51" s="2" t="s">
        <v>44</v>
      </c>
      <c r="B51" s="19">
        <f>B50-D50</f>
        <v>-3332</v>
      </c>
      <c r="C51" s="19">
        <f>C50-E50</f>
        <v>-3332</v>
      </c>
      <c r="D51" s="19"/>
      <c r="E51" s="19"/>
      <c r="F51" s="2"/>
    </row>
  </sheetData>
  <mergeCells count="1"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topLeftCell="A4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1" customWidth="1"/>
    <col min="3" max="3" width="12.28515625" style="21" customWidth="1"/>
    <col min="4" max="5" width="13.28515625" style="21" customWidth="1"/>
    <col min="6" max="6" width="58.5703125" style="1" customWidth="1"/>
    <col min="7" max="7" width="21.7109375" style="1" customWidth="1"/>
    <col min="8" max="16384" width="9.140625" style="1"/>
  </cols>
  <sheetData>
    <row r="1" spans="1:7" ht="23.25" x14ac:dyDescent="0.35">
      <c r="A1" s="9" t="s">
        <v>61</v>
      </c>
      <c r="B1" s="18"/>
      <c r="C1" s="18"/>
      <c r="D1" s="18"/>
      <c r="E1" s="18"/>
      <c r="F1" s="9"/>
      <c r="G1" s="1" t="s">
        <v>94</v>
      </c>
    </row>
    <row r="2" spans="1:7" ht="23.25" x14ac:dyDescent="0.35">
      <c r="A2" s="9"/>
      <c r="B2" s="18"/>
      <c r="C2" s="18"/>
      <c r="D2" s="18"/>
      <c r="E2" s="18"/>
      <c r="F2" s="9"/>
      <c r="G2" s="1" t="s">
        <v>91</v>
      </c>
    </row>
    <row r="3" spans="1:7" ht="23.25" x14ac:dyDescent="0.35">
      <c r="A3" s="9"/>
      <c r="B3" s="18" t="s">
        <v>33</v>
      </c>
      <c r="C3" s="18"/>
      <c r="D3" s="315" t="s">
        <v>31</v>
      </c>
      <c r="E3" s="316"/>
      <c r="F3" s="12"/>
      <c r="G3" s="1" t="s">
        <v>92</v>
      </c>
    </row>
    <row r="4" spans="1:7" ht="18" x14ac:dyDescent="0.25">
      <c r="A4" s="10" t="s">
        <v>51</v>
      </c>
      <c r="B4" s="10" t="s">
        <v>32</v>
      </c>
      <c r="C4" s="10" t="s">
        <v>30</v>
      </c>
      <c r="D4" s="10" t="s">
        <v>32</v>
      </c>
      <c r="E4" s="10" t="s">
        <v>30</v>
      </c>
      <c r="F4" s="11" t="s">
        <v>38</v>
      </c>
    </row>
    <row r="5" spans="1:7" x14ac:dyDescent="0.2">
      <c r="A5" s="3" t="s">
        <v>40</v>
      </c>
      <c r="B5" s="19"/>
      <c r="C5" s="19"/>
      <c r="D5" s="19"/>
      <c r="E5" s="19"/>
      <c r="F5" s="2"/>
    </row>
    <row r="6" spans="1:7" x14ac:dyDescent="0.2">
      <c r="A6" s="5" t="s">
        <v>47</v>
      </c>
      <c r="B6" s="13">
        <v>9840</v>
      </c>
      <c r="C6" s="13">
        <v>9840</v>
      </c>
      <c r="D6" s="13"/>
      <c r="E6" s="13"/>
      <c r="F6" s="2" t="s">
        <v>68</v>
      </c>
    </row>
    <row r="7" spans="1:7" x14ac:dyDescent="0.2">
      <c r="A7" s="5" t="s">
        <v>50</v>
      </c>
      <c r="B7" s="13"/>
      <c r="C7" s="13"/>
      <c r="D7" s="13">
        <v>780</v>
      </c>
      <c r="E7" s="13">
        <v>780</v>
      </c>
      <c r="F7" s="2" t="s">
        <v>62</v>
      </c>
    </row>
    <row r="8" spans="1:7" x14ac:dyDescent="0.2">
      <c r="A8" s="5" t="s">
        <v>12</v>
      </c>
      <c r="B8" s="13"/>
      <c r="C8" s="13"/>
      <c r="D8" s="13">
        <v>40</v>
      </c>
      <c r="E8" s="13">
        <v>40</v>
      </c>
      <c r="F8" s="6" t="s">
        <v>13</v>
      </c>
    </row>
    <row r="9" spans="1:7" x14ac:dyDescent="0.2">
      <c r="A9" s="5" t="s">
        <v>52</v>
      </c>
      <c r="B9" s="14"/>
      <c r="C9" s="14"/>
      <c r="D9" s="13">
        <v>144</v>
      </c>
      <c r="E9" s="13">
        <v>144</v>
      </c>
      <c r="F9" s="2" t="s">
        <v>69</v>
      </c>
    </row>
    <row r="10" spans="1:7" x14ac:dyDescent="0.2">
      <c r="A10" s="15" t="s">
        <v>63</v>
      </c>
      <c r="B10" s="13"/>
      <c r="C10" s="13"/>
      <c r="D10" s="13">
        <v>100</v>
      </c>
      <c r="E10" s="13">
        <v>100</v>
      </c>
      <c r="F10" s="2" t="s">
        <v>70</v>
      </c>
    </row>
    <row r="11" spans="1:7" x14ac:dyDescent="0.2">
      <c r="A11" s="5" t="s">
        <v>0</v>
      </c>
      <c r="B11" s="13">
        <v>450</v>
      </c>
      <c r="C11" s="13">
        <v>450</v>
      </c>
      <c r="D11" s="13"/>
      <c r="E11" s="13"/>
      <c r="F11" s="2" t="s">
        <v>71</v>
      </c>
    </row>
    <row r="12" spans="1:7" x14ac:dyDescent="0.2">
      <c r="A12" s="5" t="s">
        <v>42</v>
      </c>
      <c r="B12" s="13"/>
      <c r="C12" s="13"/>
      <c r="D12" s="13">
        <v>800</v>
      </c>
      <c r="E12" s="13">
        <v>800</v>
      </c>
      <c r="F12" s="6" t="s">
        <v>10</v>
      </c>
    </row>
    <row r="13" spans="1:7" x14ac:dyDescent="0.2">
      <c r="A13" s="5" t="s">
        <v>22</v>
      </c>
      <c r="B13" s="13"/>
      <c r="C13" s="13"/>
      <c r="D13" s="13">
        <v>400</v>
      </c>
      <c r="E13" s="13">
        <v>400</v>
      </c>
      <c r="F13" s="2" t="s">
        <v>72</v>
      </c>
    </row>
    <row r="14" spans="1:7" x14ac:dyDescent="0.2">
      <c r="A14" s="5" t="s">
        <v>23</v>
      </c>
      <c r="B14" s="13"/>
      <c r="C14" s="13"/>
      <c r="D14" s="13">
        <v>0</v>
      </c>
      <c r="E14" s="13">
        <v>0</v>
      </c>
      <c r="F14" s="6" t="s">
        <v>29</v>
      </c>
    </row>
    <row r="15" spans="1:7" x14ac:dyDescent="0.2">
      <c r="A15" s="5" t="s">
        <v>24</v>
      </c>
      <c r="B15" s="13"/>
      <c r="C15" s="13"/>
      <c r="D15" s="13">
        <v>750</v>
      </c>
      <c r="E15" s="13">
        <v>750</v>
      </c>
      <c r="F15" s="2" t="s">
        <v>73</v>
      </c>
    </row>
    <row r="16" spans="1:7" x14ac:dyDescent="0.2">
      <c r="A16" s="15" t="s">
        <v>83</v>
      </c>
      <c r="B16" s="13"/>
      <c r="C16" s="13"/>
      <c r="D16" s="13">
        <v>0</v>
      </c>
      <c r="E16" s="13">
        <v>0</v>
      </c>
      <c r="F16" s="2"/>
    </row>
    <row r="17" spans="1:6" x14ac:dyDescent="0.2">
      <c r="A17" s="5" t="s">
        <v>2</v>
      </c>
      <c r="B17" s="13"/>
      <c r="C17" s="13"/>
      <c r="D17" s="13">
        <v>101</v>
      </c>
      <c r="E17" s="13">
        <v>101</v>
      </c>
      <c r="F17" s="6"/>
    </row>
    <row r="18" spans="1:6" x14ac:dyDescent="0.2">
      <c r="A18" s="5" t="s">
        <v>3</v>
      </c>
      <c r="B18" s="13"/>
      <c r="C18" s="13"/>
      <c r="D18" s="13">
        <v>100</v>
      </c>
      <c r="E18" s="13">
        <v>100</v>
      </c>
      <c r="F18" s="6"/>
    </row>
    <row r="19" spans="1:6" x14ac:dyDescent="0.2">
      <c r="A19" s="5" t="s">
        <v>5</v>
      </c>
      <c r="B19" s="13"/>
      <c r="C19" s="13"/>
      <c r="D19" s="13">
        <v>850</v>
      </c>
      <c r="E19" s="13">
        <v>850</v>
      </c>
      <c r="F19" s="6"/>
    </row>
    <row r="20" spans="1:6" x14ac:dyDescent="0.2">
      <c r="A20" s="5" t="s">
        <v>11</v>
      </c>
      <c r="B20" s="13"/>
      <c r="C20" s="13"/>
      <c r="D20" s="13">
        <v>200</v>
      </c>
      <c r="E20" s="13">
        <v>200</v>
      </c>
      <c r="F20" s="6" t="s">
        <v>20</v>
      </c>
    </row>
    <row r="21" spans="1:6" x14ac:dyDescent="0.2">
      <c r="A21" s="15" t="s">
        <v>84</v>
      </c>
      <c r="B21" s="13"/>
      <c r="C21" s="13"/>
      <c r="D21" s="13">
        <v>600</v>
      </c>
      <c r="E21" s="13">
        <v>600</v>
      </c>
      <c r="F21" s="2" t="s">
        <v>85</v>
      </c>
    </row>
    <row r="22" spans="1:6" x14ac:dyDescent="0.2">
      <c r="A22" s="5" t="s">
        <v>14</v>
      </c>
      <c r="B22" s="13"/>
      <c r="C22" s="13"/>
      <c r="D22" s="13">
        <v>400</v>
      </c>
      <c r="E22" s="13">
        <v>400</v>
      </c>
      <c r="F22" s="2" t="s">
        <v>74</v>
      </c>
    </row>
    <row r="23" spans="1:6" x14ac:dyDescent="0.2">
      <c r="A23" s="5" t="s">
        <v>4</v>
      </c>
      <c r="B23" s="13"/>
      <c r="C23" s="13"/>
      <c r="D23" s="13">
        <v>0</v>
      </c>
      <c r="E23" s="13">
        <v>0</v>
      </c>
      <c r="F23" s="2" t="s">
        <v>64</v>
      </c>
    </row>
    <row r="24" spans="1:6" x14ac:dyDescent="0.2">
      <c r="A24" s="15" t="s">
        <v>60</v>
      </c>
      <c r="B24" s="13"/>
      <c r="C24" s="13"/>
      <c r="D24" s="13">
        <v>100</v>
      </c>
      <c r="E24" s="13">
        <v>100</v>
      </c>
      <c r="F24" s="6"/>
    </row>
    <row r="25" spans="1:6" ht="25.5" x14ac:dyDescent="0.2">
      <c r="A25" s="15" t="s">
        <v>66</v>
      </c>
      <c r="B25" s="13"/>
      <c r="C25" s="13"/>
      <c r="D25" s="13">
        <v>325</v>
      </c>
      <c r="E25" s="13">
        <v>325</v>
      </c>
      <c r="F25" s="6"/>
    </row>
    <row r="26" spans="1:6" x14ac:dyDescent="0.2">
      <c r="A26" s="15" t="s">
        <v>67</v>
      </c>
      <c r="B26" s="13"/>
      <c r="C26" s="13"/>
      <c r="D26" s="13">
        <v>400</v>
      </c>
      <c r="E26" s="13">
        <v>400</v>
      </c>
      <c r="F26" s="6"/>
    </row>
    <row r="27" spans="1:6" x14ac:dyDescent="0.2">
      <c r="A27" s="5" t="s">
        <v>48</v>
      </c>
      <c r="B27" s="13"/>
      <c r="C27" s="13"/>
      <c r="D27" s="13">
        <v>252</v>
      </c>
      <c r="E27" s="13">
        <v>252</v>
      </c>
      <c r="F27" s="6"/>
    </row>
    <row r="28" spans="1:6" x14ac:dyDescent="0.2">
      <c r="A28" s="22" t="s">
        <v>95</v>
      </c>
      <c r="B28" s="13"/>
      <c r="C28" s="13"/>
      <c r="D28" s="13"/>
      <c r="E28" s="13"/>
      <c r="F28" s="6" t="s">
        <v>45</v>
      </c>
    </row>
    <row r="29" spans="1:6" x14ac:dyDescent="0.2">
      <c r="A29" s="23" t="s">
        <v>100</v>
      </c>
      <c r="B29" s="13"/>
      <c r="C29" s="13"/>
      <c r="D29" s="13">
        <v>1050</v>
      </c>
      <c r="E29" s="13">
        <v>1050</v>
      </c>
      <c r="F29" s="24" t="s">
        <v>101</v>
      </c>
    </row>
    <row r="30" spans="1:6" x14ac:dyDescent="0.2">
      <c r="A30" s="23" t="s">
        <v>99</v>
      </c>
      <c r="B30" s="13"/>
      <c r="C30" s="13"/>
      <c r="D30" s="13">
        <v>1750</v>
      </c>
      <c r="E30" s="13">
        <v>1750</v>
      </c>
      <c r="F30" s="24" t="s">
        <v>102</v>
      </c>
    </row>
    <row r="31" spans="1:6" x14ac:dyDescent="0.2">
      <c r="A31" s="23" t="s">
        <v>37</v>
      </c>
      <c r="B31" s="13"/>
      <c r="C31" s="13"/>
      <c r="D31" s="13">
        <v>1750</v>
      </c>
      <c r="E31" s="13">
        <v>1750</v>
      </c>
      <c r="F31" s="24" t="s">
        <v>102</v>
      </c>
    </row>
    <row r="32" spans="1:6" x14ac:dyDescent="0.2">
      <c r="A32" s="23" t="s">
        <v>98</v>
      </c>
      <c r="B32" s="13"/>
      <c r="C32" s="13"/>
      <c r="D32" s="13">
        <v>2100</v>
      </c>
      <c r="E32" s="13">
        <v>2100</v>
      </c>
      <c r="F32" s="24" t="s">
        <v>103</v>
      </c>
    </row>
    <row r="33" spans="1:6" x14ac:dyDescent="0.2">
      <c r="A33" s="23" t="s">
        <v>97</v>
      </c>
      <c r="B33" s="13"/>
      <c r="C33" s="13"/>
      <c r="D33" s="13">
        <v>2450</v>
      </c>
      <c r="E33" s="13">
        <v>2450</v>
      </c>
      <c r="F33" s="24" t="s">
        <v>104</v>
      </c>
    </row>
    <row r="34" spans="1:6" x14ac:dyDescent="0.2">
      <c r="A34" s="23" t="s">
        <v>96</v>
      </c>
      <c r="B34" s="13"/>
      <c r="C34" s="13"/>
      <c r="D34" s="13">
        <v>2100</v>
      </c>
      <c r="E34" s="13">
        <v>2100</v>
      </c>
      <c r="F34" s="24" t="s">
        <v>103</v>
      </c>
    </row>
    <row r="35" spans="1:6" x14ac:dyDescent="0.2">
      <c r="A35" s="5" t="s">
        <v>21</v>
      </c>
      <c r="B35" s="13"/>
      <c r="C35" s="13"/>
      <c r="D35" s="13">
        <v>1280</v>
      </c>
      <c r="E35" s="13">
        <v>1280</v>
      </c>
      <c r="F35" s="2" t="s">
        <v>65</v>
      </c>
    </row>
    <row r="36" spans="1:6" x14ac:dyDescent="0.2">
      <c r="A36" s="3" t="s">
        <v>41</v>
      </c>
      <c r="B36" s="13"/>
      <c r="C36" s="13"/>
      <c r="D36" s="13"/>
      <c r="E36" s="13"/>
      <c r="F36" s="6" t="s">
        <v>49</v>
      </c>
    </row>
    <row r="37" spans="1:6" x14ac:dyDescent="0.2">
      <c r="A37" s="15" t="s">
        <v>75</v>
      </c>
      <c r="B37" s="13"/>
      <c r="C37" s="13"/>
      <c r="D37" s="13">
        <v>600</v>
      </c>
      <c r="E37" s="13">
        <v>600</v>
      </c>
      <c r="F37" s="2" t="s">
        <v>78</v>
      </c>
    </row>
    <row r="38" spans="1:6" x14ac:dyDescent="0.2">
      <c r="A38" s="15" t="s">
        <v>76</v>
      </c>
      <c r="B38" s="13"/>
      <c r="C38" s="13"/>
      <c r="D38" s="13">
        <v>600</v>
      </c>
      <c r="E38" s="13">
        <v>600</v>
      </c>
      <c r="F38" s="2" t="s">
        <v>78</v>
      </c>
    </row>
    <row r="39" spans="1:6" x14ac:dyDescent="0.2">
      <c r="A39" s="15" t="s">
        <v>77</v>
      </c>
      <c r="B39" s="13"/>
      <c r="C39" s="13"/>
      <c r="D39" s="13">
        <v>600</v>
      </c>
      <c r="E39" s="13">
        <v>600</v>
      </c>
      <c r="F39" s="2" t="s">
        <v>78</v>
      </c>
    </row>
    <row r="40" spans="1:6" x14ac:dyDescent="0.2">
      <c r="A40" s="8" t="s">
        <v>53</v>
      </c>
      <c r="B40" s="13"/>
      <c r="C40" s="13"/>
      <c r="D40" s="13"/>
      <c r="E40" s="13"/>
      <c r="F40" s="6"/>
    </row>
    <row r="41" spans="1:6" x14ac:dyDescent="0.2">
      <c r="A41" s="7" t="s">
        <v>26</v>
      </c>
      <c r="B41" s="13"/>
      <c r="C41" s="13"/>
      <c r="D41" s="13"/>
      <c r="E41" s="13"/>
      <c r="F41" s="6"/>
    </row>
    <row r="42" spans="1:6" x14ac:dyDescent="0.2">
      <c r="A42" s="7" t="s">
        <v>39</v>
      </c>
      <c r="B42" s="13"/>
      <c r="C42" s="13"/>
      <c r="D42" s="13"/>
      <c r="E42" s="13"/>
      <c r="F42" s="6"/>
    </row>
    <row r="43" spans="1:6" x14ac:dyDescent="0.2">
      <c r="A43" s="7" t="s">
        <v>27</v>
      </c>
      <c r="B43" s="13"/>
      <c r="C43" s="13"/>
      <c r="D43" s="13"/>
      <c r="E43" s="13"/>
      <c r="F43" s="6"/>
    </row>
    <row r="44" spans="1:6" x14ac:dyDescent="0.2">
      <c r="A44" s="7" t="s">
        <v>28</v>
      </c>
      <c r="B44" s="13"/>
      <c r="C44" s="13"/>
      <c r="D44" s="13"/>
      <c r="E44" s="13"/>
      <c r="F44" s="6"/>
    </row>
    <row r="45" spans="1:6" x14ac:dyDescent="0.2">
      <c r="A45" s="7" t="s">
        <v>34</v>
      </c>
      <c r="B45" s="13">
        <v>600</v>
      </c>
      <c r="C45" s="13">
        <v>600</v>
      </c>
      <c r="D45" s="13"/>
      <c r="E45" s="13"/>
      <c r="F45" s="6"/>
    </row>
    <row r="46" spans="1:6" x14ac:dyDescent="0.2">
      <c r="A46" s="16" t="s">
        <v>16</v>
      </c>
      <c r="B46" s="16"/>
      <c r="C46" s="16"/>
      <c r="D46" s="16"/>
      <c r="E46" s="16"/>
      <c r="F46" s="17" t="s">
        <v>6</v>
      </c>
    </row>
    <row r="47" spans="1:6" x14ac:dyDescent="0.2">
      <c r="A47" s="5" t="s">
        <v>36</v>
      </c>
      <c r="B47" s="13"/>
      <c r="C47" s="13"/>
      <c r="D47" s="13">
        <v>1000</v>
      </c>
      <c r="E47" s="13">
        <v>1000</v>
      </c>
      <c r="F47" s="6"/>
    </row>
    <row r="48" spans="1:6" x14ac:dyDescent="0.2">
      <c r="A48" s="5" t="s">
        <v>25</v>
      </c>
      <c r="B48" s="13"/>
      <c r="C48" s="13"/>
      <c r="D48" s="13">
        <v>425</v>
      </c>
      <c r="E48" s="13">
        <v>425</v>
      </c>
      <c r="F48" s="2" t="s">
        <v>79</v>
      </c>
    </row>
    <row r="49" spans="1:6" x14ac:dyDescent="0.2">
      <c r="A49" s="5" t="s">
        <v>26</v>
      </c>
      <c r="B49" s="13"/>
      <c r="C49" s="13"/>
      <c r="D49" s="13">
        <v>1800</v>
      </c>
      <c r="E49" s="13">
        <v>1800</v>
      </c>
      <c r="F49" s="2" t="s">
        <v>56</v>
      </c>
    </row>
    <row r="50" spans="1:6" x14ac:dyDescent="0.2">
      <c r="A50" s="5" t="s">
        <v>27</v>
      </c>
      <c r="B50" s="13"/>
      <c r="C50" s="13"/>
      <c r="D50" s="13">
        <v>150</v>
      </c>
      <c r="E50" s="13">
        <v>150</v>
      </c>
      <c r="F50" s="6"/>
    </row>
    <row r="51" spans="1:6" x14ac:dyDescent="0.2">
      <c r="A51" s="5" t="s">
        <v>39</v>
      </c>
      <c r="B51" s="13"/>
      <c r="C51" s="13"/>
      <c r="D51" s="13">
        <v>0</v>
      </c>
      <c r="E51" s="13">
        <v>0</v>
      </c>
      <c r="F51" s="6" t="s">
        <v>18</v>
      </c>
    </row>
    <row r="52" spans="1:6" x14ac:dyDescent="0.2">
      <c r="A52" s="5" t="s">
        <v>28</v>
      </c>
      <c r="B52" s="13"/>
      <c r="C52" s="13"/>
      <c r="D52" s="13">
        <v>1500</v>
      </c>
      <c r="E52" s="13">
        <v>1500</v>
      </c>
      <c r="F52" s="6"/>
    </row>
    <row r="53" spans="1:6" x14ac:dyDescent="0.2">
      <c r="A53" s="5" t="s">
        <v>46</v>
      </c>
      <c r="B53" s="13"/>
      <c r="C53" s="13"/>
      <c r="D53" s="13">
        <v>60</v>
      </c>
      <c r="E53" s="13">
        <v>60</v>
      </c>
      <c r="F53" s="6"/>
    </row>
    <row r="54" spans="1:6" x14ac:dyDescent="0.2">
      <c r="A54" s="5" t="s">
        <v>54</v>
      </c>
      <c r="B54" s="13"/>
      <c r="C54" s="13"/>
      <c r="D54" s="13">
        <v>315</v>
      </c>
      <c r="E54" s="13">
        <v>315</v>
      </c>
      <c r="F54" s="6" t="s">
        <v>1</v>
      </c>
    </row>
    <row r="55" spans="1:6" x14ac:dyDescent="0.2">
      <c r="A55" s="15" t="s">
        <v>58</v>
      </c>
      <c r="B55" s="13">
        <v>2700</v>
      </c>
      <c r="C55" s="13">
        <v>2700</v>
      </c>
      <c r="D55" s="13"/>
      <c r="E55" s="13"/>
      <c r="F55" s="6"/>
    </row>
    <row r="56" spans="1:6" x14ac:dyDescent="0.2">
      <c r="A56" s="15" t="s">
        <v>57</v>
      </c>
      <c r="B56" s="13">
        <v>2200</v>
      </c>
      <c r="C56" s="13">
        <v>2200</v>
      </c>
      <c r="D56" s="13"/>
      <c r="E56" s="13"/>
      <c r="F56" s="6"/>
    </row>
    <row r="57" spans="1:6" x14ac:dyDescent="0.2">
      <c r="A57" s="15" t="s">
        <v>59</v>
      </c>
      <c r="B57" s="13">
        <v>50</v>
      </c>
      <c r="C57" s="13">
        <v>50</v>
      </c>
      <c r="D57" s="13"/>
      <c r="E57" s="13"/>
      <c r="F57" s="6"/>
    </row>
    <row r="58" spans="1:6" x14ac:dyDescent="0.2">
      <c r="A58" s="5" t="s">
        <v>35</v>
      </c>
      <c r="B58" s="13">
        <v>3675</v>
      </c>
      <c r="C58" s="13">
        <v>3675</v>
      </c>
      <c r="D58" s="13"/>
      <c r="E58" s="13"/>
      <c r="F58" s="2" t="s">
        <v>81</v>
      </c>
    </row>
    <row r="59" spans="1:6" x14ac:dyDescent="0.2">
      <c r="A59" s="5"/>
      <c r="B59" s="13"/>
      <c r="C59" s="13"/>
      <c r="D59" s="13"/>
      <c r="E59" s="13"/>
      <c r="F59" s="6"/>
    </row>
    <row r="60" spans="1:6" x14ac:dyDescent="0.2">
      <c r="A60" s="2" t="s">
        <v>55</v>
      </c>
      <c r="B60" s="13">
        <v>600</v>
      </c>
      <c r="C60" s="13">
        <v>600</v>
      </c>
      <c r="D60" s="2"/>
      <c r="E60" s="19"/>
      <c r="F60" s="2"/>
    </row>
    <row r="61" spans="1:6" x14ac:dyDescent="0.2">
      <c r="A61" s="2"/>
      <c r="B61" s="19"/>
      <c r="C61" s="19"/>
      <c r="D61" s="19"/>
      <c r="E61" s="19"/>
      <c r="F61" s="2"/>
    </row>
    <row r="62" spans="1:6" ht="18" x14ac:dyDescent="0.25">
      <c r="A62" s="4" t="s">
        <v>43</v>
      </c>
      <c r="B62" s="20">
        <f>SUM(B5:B61)</f>
        <v>20115</v>
      </c>
      <c r="C62" s="20">
        <f>SUM(C5:C61)</f>
        <v>20115</v>
      </c>
      <c r="D62" s="20">
        <f>SUM(D5:D61)</f>
        <v>25872</v>
      </c>
      <c r="E62" s="20">
        <f>SUM(E5:E61)</f>
        <v>25872</v>
      </c>
      <c r="F62" s="2"/>
    </row>
    <row r="63" spans="1:6" x14ac:dyDescent="0.2">
      <c r="A63" s="2" t="s">
        <v>44</v>
      </c>
      <c r="B63" s="19">
        <f>B62-D62</f>
        <v>-5757</v>
      </c>
      <c r="C63" s="19">
        <f>C62-E62</f>
        <v>-5757</v>
      </c>
      <c r="D63" s="19"/>
      <c r="E63" s="19"/>
      <c r="F63" s="2"/>
    </row>
  </sheetData>
  <mergeCells count="1">
    <mergeCell ref="D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6BD9-54AF-4C70-932E-C43D24A1A078}">
  <dimension ref="B1:P152"/>
  <sheetViews>
    <sheetView tabSelected="1" view="pageBreakPreview" zoomScale="90" zoomScaleNormal="93" zoomScaleSheetLayoutView="90" workbookViewId="0">
      <selection activeCell="C39" sqref="C39"/>
    </sheetView>
  </sheetViews>
  <sheetFormatPr defaultColWidth="9.140625" defaultRowHeight="12.75" x14ac:dyDescent="0.2"/>
  <cols>
    <col min="1" max="1" width="2.28515625" style="1" customWidth="1"/>
    <col min="2" max="2" width="26.5703125" style="1" customWidth="1"/>
    <col min="3" max="3" width="13.28515625" style="21" customWidth="1"/>
    <col min="4" max="4" width="12.28515625" style="21" customWidth="1"/>
    <col min="5" max="5" width="13.28515625" style="21" customWidth="1"/>
    <col min="6" max="6" width="11.5703125" style="21" customWidth="1"/>
    <col min="7" max="7" width="19.140625" style="1" customWidth="1"/>
    <col min="8" max="8" width="17" style="1" customWidth="1"/>
    <col min="9" max="9" width="19.28515625" style="1" customWidth="1"/>
    <col min="10" max="10" width="7.425781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2:16" ht="24" thickBot="1" x14ac:dyDescent="0.4">
      <c r="B1" s="317" t="s">
        <v>402</v>
      </c>
      <c r="C1" s="318"/>
      <c r="D1" s="318"/>
      <c r="E1" s="318"/>
      <c r="F1" s="318"/>
      <c r="G1" s="318"/>
      <c r="H1" s="318"/>
      <c r="I1" s="319"/>
      <c r="J1" s="41"/>
      <c r="L1"/>
      <c r="M1"/>
      <c r="N1"/>
      <c r="O1"/>
    </row>
    <row r="2" spans="2:16" ht="24" thickBot="1" x14ac:dyDescent="0.4">
      <c r="B2" s="9"/>
      <c r="C2" s="18"/>
      <c r="D2" s="18"/>
      <c r="E2" s="18"/>
      <c r="F2" s="18"/>
      <c r="G2" s="9"/>
      <c r="H2" s="9"/>
      <c r="I2" s="71"/>
      <c r="K2"/>
      <c r="L2"/>
      <c r="M2"/>
      <c r="N2"/>
      <c r="O2"/>
    </row>
    <row r="3" spans="2:16" ht="24" thickBot="1" x14ac:dyDescent="0.4">
      <c r="B3" s="292"/>
      <c r="C3" s="293" t="s">
        <v>33</v>
      </c>
      <c r="D3" s="294"/>
      <c r="E3" s="320" t="s">
        <v>161</v>
      </c>
      <c r="F3" s="321"/>
      <c r="G3" s="295"/>
      <c r="H3" s="296"/>
      <c r="I3" s="297"/>
      <c r="K3" s="322" t="s">
        <v>309</v>
      </c>
      <c r="L3" s="323"/>
      <c r="M3" s="323"/>
      <c r="N3" s="323"/>
      <c r="O3" s="323"/>
      <c r="P3" s="324"/>
    </row>
    <row r="4" spans="2:16" ht="18" x14ac:dyDescent="0.25">
      <c r="B4" s="298" t="s">
        <v>51</v>
      </c>
      <c r="C4" s="299" t="s">
        <v>349</v>
      </c>
      <c r="D4" s="299" t="s">
        <v>30</v>
      </c>
      <c r="E4" s="299" t="s">
        <v>349</v>
      </c>
      <c r="F4" s="299" t="s">
        <v>30</v>
      </c>
      <c r="G4" s="325" t="s">
        <v>38</v>
      </c>
      <c r="H4" s="326"/>
      <c r="I4" s="327"/>
      <c r="J4" s="25"/>
      <c r="K4" s="223"/>
      <c r="L4" s="26"/>
      <c r="M4" s="26"/>
      <c r="N4" s="26"/>
      <c r="O4" s="26"/>
      <c r="P4" s="27"/>
    </row>
    <row r="5" spans="2:16" ht="13.5" thickBot="1" x14ac:dyDescent="0.25">
      <c r="B5" s="203"/>
      <c r="C5" s="19"/>
      <c r="D5" s="19"/>
      <c r="E5" s="19"/>
      <c r="F5" s="42"/>
      <c r="I5" s="29"/>
      <c r="K5" s="28"/>
      <c r="L5"/>
      <c r="M5"/>
      <c r="N5"/>
      <c r="O5"/>
      <c r="P5" s="29"/>
    </row>
    <row r="6" spans="2:16" ht="13.5" thickBot="1" x14ac:dyDescent="0.25">
      <c r="B6" s="208"/>
      <c r="C6" s="19"/>
      <c r="D6" s="19"/>
      <c r="E6" s="13"/>
      <c r="F6" s="43"/>
      <c r="G6" s="276" t="s">
        <v>143</v>
      </c>
      <c r="H6" s="277" t="s">
        <v>190</v>
      </c>
      <c r="I6" s="27"/>
      <c r="K6" s="30"/>
      <c r="L6" s="125" t="s">
        <v>47</v>
      </c>
      <c r="M6" s="126"/>
      <c r="P6" s="29"/>
    </row>
    <row r="7" spans="2:16" x14ac:dyDescent="0.2">
      <c r="B7" s="205" t="s">
        <v>193</v>
      </c>
      <c r="C7" s="13">
        <f>(G7*H7) +(G8*H8)</f>
        <v>17325</v>
      </c>
      <c r="D7" s="13">
        <v>0</v>
      </c>
      <c r="E7" s="13"/>
      <c r="F7" s="43"/>
      <c r="G7" s="280">
        <f>SUM(O11:O12)</f>
        <v>30</v>
      </c>
      <c r="H7" s="281">
        <f>O22</f>
        <v>225</v>
      </c>
      <c r="I7" s="27" t="s">
        <v>206</v>
      </c>
      <c r="K7" s="30"/>
      <c r="L7" s="31"/>
      <c r="P7" s="29"/>
    </row>
    <row r="8" spans="2:16" ht="13.5" thickBot="1" x14ac:dyDescent="0.25">
      <c r="B8" s="205"/>
      <c r="C8" s="102"/>
      <c r="D8" s="13"/>
      <c r="E8" s="102"/>
      <c r="F8" s="43"/>
      <c r="G8" s="282">
        <f>SUM(O13:O16)</f>
        <v>47</v>
      </c>
      <c r="H8" s="283">
        <f>O23</f>
        <v>225</v>
      </c>
      <c r="I8" s="95" t="s">
        <v>207</v>
      </c>
      <c r="K8" s="30"/>
      <c r="M8" s="31"/>
      <c r="N8" s="64" t="s">
        <v>174</v>
      </c>
      <c r="O8" s="64" t="s">
        <v>175</v>
      </c>
      <c r="P8" s="29"/>
    </row>
    <row r="9" spans="2:16" ht="25.5" x14ac:dyDescent="0.2">
      <c r="B9" s="205" t="s">
        <v>414</v>
      </c>
      <c r="C9" s="102">
        <v>6250</v>
      </c>
      <c r="D9" s="13">
        <v>0</v>
      </c>
      <c r="E9" s="13"/>
      <c r="F9" s="43"/>
      <c r="G9" s="278" t="s">
        <v>438</v>
      </c>
      <c r="H9" s="279"/>
      <c r="I9" s="264"/>
      <c r="K9" s="30"/>
      <c r="M9" s="31"/>
      <c r="N9" s="177" t="s">
        <v>386</v>
      </c>
      <c r="O9" s="177" t="s">
        <v>403</v>
      </c>
      <c r="P9" s="29"/>
    </row>
    <row r="10" spans="2:16" x14ac:dyDescent="0.2">
      <c r="B10" s="205" t="s">
        <v>192</v>
      </c>
      <c r="C10" s="102">
        <v>0</v>
      </c>
      <c r="D10" s="13">
        <v>0</v>
      </c>
      <c r="E10" s="102"/>
      <c r="F10" s="43"/>
      <c r="G10" s="156" t="s">
        <v>335</v>
      </c>
      <c r="H10" s="73"/>
      <c r="I10" s="204"/>
      <c r="K10" s="30"/>
      <c r="M10" s="31"/>
      <c r="P10" s="29"/>
    </row>
    <row r="11" spans="2:16" x14ac:dyDescent="0.2">
      <c r="B11" s="205" t="s">
        <v>412</v>
      </c>
      <c r="C11" s="102">
        <v>150</v>
      </c>
      <c r="D11" s="13">
        <v>0</v>
      </c>
      <c r="E11" s="102"/>
      <c r="F11" s="43"/>
      <c r="G11" s="156" t="s">
        <v>418</v>
      </c>
      <c r="H11" s="73"/>
      <c r="I11" s="204"/>
      <c r="K11" s="30"/>
      <c r="M11" s="31" t="s">
        <v>108</v>
      </c>
      <c r="N11" s="58">
        <v>12</v>
      </c>
      <c r="O11" s="58">
        <v>16</v>
      </c>
      <c r="P11" s="66"/>
    </row>
    <row r="12" spans="2:16" ht="25.5" x14ac:dyDescent="0.2">
      <c r="B12" s="205" t="s">
        <v>406</v>
      </c>
      <c r="C12" s="102">
        <v>100</v>
      </c>
      <c r="D12" s="13">
        <v>0</v>
      </c>
      <c r="E12" s="102"/>
      <c r="F12" s="43"/>
      <c r="G12" s="156" t="s">
        <v>405</v>
      </c>
      <c r="H12" s="73"/>
      <c r="I12" s="204"/>
      <c r="K12" s="30"/>
      <c r="M12" s="31" t="s">
        <v>109</v>
      </c>
      <c r="N12" s="58">
        <v>9</v>
      </c>
      <c r="O12" s="58">
        <v>14</v>
      </c>
      <c r="P12" s="66"/>
    </row>
    <row r="13" spans="2:16" x14ac:dyDescent="0.2">
      <c r="B13" s="205" t="s">
        <v>303</v>
      </c>
      <c r="C13" s="13">
        <f>P29*P31</f>
        <v>750</v>
      </c>
      <c r="D13" s="13">
        <v>0</v>
      </c>
      <c r="E13" s="13"/>
      <c r="F13" s="43"/>
      <c r="G13" s="156" t="s">
        <v>307</v>
      </c>
      <c r="H13" s="73"/>
      <c r="I13" s="204"/>
      <c r="K13" s="30"/>
      <c r="M13" s="31" t="s">
        <v>110</v>
      </c>
      <c r="N13" s="58">
        <v>15</v>
      </c>
      <c r="O13" s="58">
        <v>10</v>
      </c>
      <c r="P13" s="66"/>
    </row>
    <row r="14" spans="2:16" x14ac:dyDescent="0.2">
      <c r="B14" s="205" t="s">
        <v>389</v>
      </c>
      <c r="C14" s="102"/>
      <c r="D14" s="13"/>
      <c r="E14" s="102">
        <v>2925</v>
      </c>
      <c r="F14" s="43">
        <v>0</v>
      </c>
      <c r="G14" s="47" t="s">
        <v>422</v>
      </c>
      <c r="H14" s="45"/>
      <c r="I14" s="204"/>
      <c r="K14" s="30"/>
      <c r="L14" s="31"/>
      <c r="M14" s="31" t="s">
        <v>111</v>
      </c>
      <c r="N14" s="58">
        <v>14</v>
      </c>
      <c r="O14" s="58">
        <v>15</v>
      </c>
      <c r="P14" s="66"/>
    </row>
    <row r="15" spans="2:16" x14ac:dyDescent="0.2">
      <c r="B15" s="206" t="s">
        <v>423</v>
      </c>
      <c r="C15" s="13">
        <v>1250</v>
      </c>
      <c r="D15" s="13"/>
      <c r="E15" s="102">
        <v>1875</v>
      </c>
      <c r="F15" s="43">
        <v>0</v>
      </c>
      <c r="G15" s="47" t="s">
        <v>425</v>
      </c>
      <c r="H15" s="45"/>
      <c r="I15" s="204"/>
      <c r="K15" s="30"/>
      <c r="L15" s="31"/>
      <c r="M15" s="31" t="s">
        <v>112</v>
      </c>
      <c r="N15" s="58">
        <v>10</v>
      </c>
      <c r="O15" s="58">
        <v>12</v>
      </c>
      <c r="P15" s="66"/>
    </row>
    <row r="16" spans="2:16" x14ac:dyDescent="0.2">
      <c r="B16" s="206" t="s">
        <v>408</v>
      </c>
      <c r="C16" s="13"/>
      <c r="D16" s="13"/>
      <c r="E16" s="102">
        <v>950</v>
      </c>
      <c r="F16" s="43">
        <v>0</v>
      </c>
      <c r="G16" s="47" t="s">
        <v>407</v>
      </c>
      <c r="H16" s="45"/>
      <c r="I16" s="204"/>
      <c r="K16" s="30"/>
      <c r="L16" s="31"/>
      <c r="M16" s="31" t="s">
        <v>113</v>
      </c>
      <c r="N16" s="88">
        <v>12</v>
      </c>
      <c r="O16" s="88">
        <v>10</v>
      </c>
      <c r="P16" s="66"/>
    </row>
    <row r="17" spans="2:16" x14ac:dyDescent="0.2">
      <c r="B17" s="206" t="s">
        <v>220</v>
      </c>
      <c r="C17" s="13"/>
      <c r="D17" s="13"/>
      <c r="E17" s="102">
        <v>65</v>
      </c>
      <c r="F17" s="43">
        <v>0</v>
      </c>
      <c r="G17" s="47" t="s">
        <v>332</v>
      </c>
      <c r="H17" s="45"/>
      <c r="I17" s="204"/>
      <c r="K17" s="30"/>
      <c r="L17" s="31"/>
      <c r="M17" s="31"/>
      <c r="N17" s="35"/>
      <c r="O17" s="35"/>
      <c r="P17" s="29"/>
    </row>
    <row r="18" spans="2:16" ht="13.5" thickBot="1" x14ac:dyDescent="0.25">
      <c r="B18" s="206" t="s">
        <v>311</v>
      </c>
      <c r="C18" s="13"/>
      <c r="D18" s="13"/>
      <c r="E18" s="102">
        <f>12*18</f>
        <v>216</v>
      </c>
      <c r="F18" s="43">
        <v>0</v>
      </c>
      <c r="G18" s="47" t="s">
        <v>393</v>
      </c>
      <c r="H18" s="48"/>
      <c r="I18" s="204"/>
      <c r="K18" s="30"/>
      <c r="L18" s="31"/>
      <c r="M18" s="31" t="s">
        <v>122</v>
      </c>
      <c r="N18" s="97">
        <f>SUM(N11:N16)</f>
        <v>72</v>
      </c>
      <c r="O18" s="97">
        <f>SUM(O11:O16)</f>
        <v>77</v>
      </c>
      <c r="P18" s="29"/>
    </row>
    <row r="19" spans="2:16" ht="13.5" thickTop="1" x14ac:dyDescent="0.2">
      <c r="B19" s="206" t="s">
        <v>427</v>
      </c>
      <c r="C19" s="13"/>
      <c r="D19" s="13"/>
      <c r="E19" s="102">
        <v>500</v>
      </c>
      <c r="F19" s="43">
        <v>0</v>
      </c>
      <c r="G19" s="47" t="s">
        <v>428</v>
      </c>
      <c r="H19" s="48"/>
      <c r="I19" s="204"/>
      <c r="K19" s="30"/>
      <c r="P19" s="29"/>
    </row>
    <row r="20" spans="2:16" ht="13.5" thickBot="1" x14ac:dyDescent="0.25">
      <c r="B20" s="206" t="s">
        <v>429</v>
      </c>
      <c r="C20" s="14"/>
      <c r="D20" s="14"/>
      <c r="E20" s="102">
        <v>750</v>
      </c>
      <c r="F20" s="43">
        <v>0</v>
      </c>
      <c r="G20" s="47" t="s">
        <v>430</v>
      </c>
      <c r="H20" s="48"/>
      <c r="I20" s="204"/>
      <c r="K20" s="30"/>
      <c r="L20"/>
      <c r="M20"/>
      <c r="N20"/>
      <c r="O20"/>
      <c r="P20" s="29"/>
    </row>
    <row r="21" spans="2:16" ht="13.5" thickBot="1" x14ac:dyDescent="0.25">
      <c r="B21" s="206" t="s">
        <v>409</v>
      </c>
      <c r="C21" s="14"/>
      <c r="D21" s="14"/>
      <c r="E21" s="102">
        <v>300</v>
      </c>
      <c r="F21" s="43">
        <v>0</v>
      </c>
      <c r="G21" s="47" t="s">
        <v>421</v>
      </c>
      <c r="H21" s="45"/>
      <c r="I21" s="204"/>
      <c r="K21" s="30"/>
      <c r="L21" s="125" t="s">
        <v>176</v>
      </c>
      <c r="M21" s="127"/>
      <c r="N21"/>
      <c r="P21" s="29"/>
    </row>
    <row r="22" spans="2:16" ht="12.75" customHeight="1" x14ac:dyDescent="0.2">
      <c r="B22" s="206"/>
      <c r="C22" s="14"/>
      <c r="D22" s="14"/>
      <c r="E22" s="102"/>
      <c r="F22" s="43"/>
      <c r="G22" s="47" t="s">
        <v>357</v>
      </c>
      <c r="H22" s="48"/>
      <c r="I22" s="204"/>
      <c r="K22" s="30"/>
      <c r="L22" s="31"/>
      <c r="M22" s="31" t="s">
        <v>204</v>
      </c>
      <c r="N22" s="44"/>
      <c r="O22" s="57">
        <v>225</v>
      </c>
      <c r="P22" s="196" t="s">
        <v>200</v>
      </c>
    </row>
    <row r="23" spans="2:16" x14ac:dyDescent="0.2">
      <c r="B23" s="206"/>
      <c r="C23" s="13"/>
      <c r="D23" s="13"/>
      <c r="E23" s="102"/>
      <c r="F23" s="43"/>
      <c r="G23" s="79"/>
      <c r="H23" s="45"/>
      <c r="I23" s="207"/>
      <c r="K23" s="30"/>
      <c r="L23" s="31"/>
      <c r="M23" s="31" t="s">
        <v>205</v>
      </c>
      <c r="N23" s="44"/>
      <c r="O23" s="57">
        <v>225</v>
      </c>
      <c r="P23" s="29"/>
    </row>
    <row r="24" spans="2:16" x14ac:dyDescent="0.2">
      <c r="B24" s="208"/>
      <c r="C24" s="19"/>
      <c r="D24" s="19"/>
      <c r="E24" s="19"/>
      <c r="F24" s="19"/>
      <c r="G24" s="47"/>
      <c r="H24" s="45"/>
      <c r="I24" s="204"/>
      <c r="K24" s="30"/>
      <c r="P24" s="29"/>
    </row>
    <row r="25" spans="2:16" ht="26.25" thickBot="1" x14ac:dyDescent="0.25">
      <c r="B25" s="205" t="s">
        <v>334</v>
      </c>
      <c r="C25" s="13"/>
      <c r="D25" s="13"/>
      <c r="E25" s="13">
        <f>P48</f>
        <v>1296</v>
      </c>
      <c r="F25" s="43">
        <v>0</v>
      </c>
      <c r="G25" s="47" t="s">
        <v>170</v>
      </c>
      <c r="H25" s="45"/>
      <c r="I25" s="204"/>
      <c r="K25" s="30"/>
      <c r="P25" s="29"/>
    </row>
    <row r="26" spans="2:16" ht="13.5" thickBot="1" x14ac:dyDescent="0.25">
      <c r="B26" s="205" t="s">
        <v>169</v>
      </c>
      <c r="C26" s="13">
        <f>N45*O51</f>
        <v>0</v>
      </c>
      <c r="D26" s="13">
        <v>0</v>
      </c>
      <c r="E26" s="13"/>
      <c r="F26" s="43"/>
      <c r="G26" s="47" t="s">
        <v>170</v>
      </c>
      <c r="H26" s="45"/>
      <c r="I26" s="204"/>
      <c r="K26" s="30"/>
      <c r="L26" s="125" t="s">
        <v>304</v>
      </c>
      <c r="M26" s="127"/>
      <c r="N26" s="126"/>
      <c r="O26" s="118" t="s">
        <v>360</v>
      </c>
      <c r="P26" s="187" t="s">
        <v>361</v>
      </c>
    </row>
    <row r="27" spans="2:16" x14ac:dyDescent="0.2">
      <c r="B27" s="205"/>
      <c r="C27" s="13"/>
      <c r="D27" s="13"/>
      <c r="E27" s="13"/>
      <c r="F27" s="43"/>
      <c r="G27" s="47" t="s">
        <v>357</v>
      </c>
      <c r="H27" s="45"/>
      <c r="I27" s="204"/>
      <c r="K27" s="30"/>
      <c r="L27" s="31"/>
      <c r="M27" s="31"/>
      <c r="O27" s="177" t="str">
        <f>N9</f>
        <v>2024/2025</v>
      </c>
      <c r="P27" s="189" t="str">
        <f>O9</f>
        <v>2025/2026</v>
      </c>
    </row>
    <row r="28" spans="2:16" x14ac:dyDescent="0.2">
      <c r="B28" s="206"/>
      <c r="C28" s="13"/>
      <c r="D28" s="13"/>
      <c r="E28" s="102"/>
      <c r="F28" s="43"/>
      <c r="G28" s="47"/>
      <c r="H28" s="48"/>
      <c r="I28" s="209"/>
      <c r="K28" s="30"/>
      <c r="P28" s="29"/>
    </row>
    <row r="29" spans="2:16" x14ac:dyDescent="0.2">
      <c r="B29" s="206" t="s">
        <v>221</v>
      </c>
      <c r="C29" s="13"/>
      <c r="D29" s="13"/>
      <c r="E29" s="102">
        <v>1800</v>
      </c>
      <c r="F29" s="43">
        <v>0</v>
      </c>
      <c r="G29" s="47" t="s">
        <v>424</v>
      </c>
      <c r="H29" s="48"/>
      <c r="I29" s="209"/>
      <c r="K29" s="30"/>
      <c r="M29" s="31" t="s">
        <v>305</v>
      </c>
      <c r="O29" s="68">
        <v>15</v>
      </c>
      <c r="P29" s="59">
        <v>10</v>
      </c>
    </row>
    <row r="30" spans="2:16" x14ac:dyDescent="0.2">
      <c r="B30" s="206" t="s">
        <v>212</v>
      </c>
      <c r="C30" s="13"/>
      <c r="D30" s="13"/>
      <c r="E30" s="102">
        <v>4000</v>
      </c>
      <c r="F30" s="43">
        <v>0</v>
      </c>
      <c r="G30" s="47" t="s">
        <v>435</v>
      </c>
      <c r="H30" s="48"/>
      <c r="I30" s="209"/>
      <c r="K30" s="30"/>
      <c r="L30" s="31"/>
      <c r="M30" s="31"/>
      <c r="N30" s="44"/>
      <c r="O30" s="68"/>
      <c r="P30" s="290"/>
    </row>
    <row r="31" spans="2:16" x14ac:dyDescent="0.2">
      <c r="B31" s="206" t="s">
        <v>291</v>
      </c>
      <c r="C31" s="13"/>
      <c r="D31" s="13"/>
      <c r="E31" s="102">
        <v>100</v>
      </c>
      <c r="F31" s="43">
        <v>0</v>
      </c>
      <c r="G31" s="47"/>
      <c r="H31" s="48"/>
      <c r="I31" s="209"/>
      <c r="K31" s="30"/>
      <c r="L31" s="31"/>
      <c r="M31" s="31" t="s">
        <v>306</v>
      </c>
      <c r="N31" s="44"/>
      <c r="O31" s="289">
        <v>75</v>
      </c>
      <c r="P31" s="291">
        <v>75</v>
      </c>
    </row>
    <row r="32" spans="2:16" x14ac:dyDescent="0.2">
      <c r="B32" s="205" t="s">
        <v>14</v>
      </c>
      <c r="C32" s="13"/>
      <c r="D32" s="13"/>
      <c r="E32" s="102">
        <v>600</v>
      </c>
      <c r="F32" s="43">
        <v>0</v>
      </c>
      <c r="G32" s="47" t="s">
        <v>396</v>
      </c>
      <c r="H32" s="48"/>
      <c r="I32" s="209"/>
      <c r="K32" s="30"/>
      <c r="O32" s="68"/>
      <c r="P32" s="29"/>
    </row>
    <row r="33" spans="2:16" x14ac:dyDescent="0.2">
      <c r="B33" s="205" t="s">
        <v>395</v>
      </c>
      <c r="C33" s="13"/>
      <c r="D33" s="13"/>
      <c r="E33" s="102">
        <v>250</v>
      </c>
      <c r="F33" s="43">
        <v>0</v>
      </c>
      <c r="G33" s="47" t="s">
        <v>410</v>
      </c>
      <c r="H33" s="48"/>
      <c r="I33" s="209"/>
      <c r="K33" s="30"/>
      <c r="L33" s="31"/>
      <c r="M33" s="31"/>
      <c r="N33" s="44"/>
      <c r="O33" s="146"/>
      <c r="P33" s="29"/>
    </row>
    <row r="34" spans="2:16" ht="13.5" thickBot="1" x14ac:dyDescent="0.25">
      <c r="B34" s="205" t="s">
        <v>439</v>
      </c>
      <c r="C34" s="13"/>
      <c r="D34" s="13"/>
      <c r="E34" s="102">
        <v>4100</v>
      </c>
      <c r="F34" s="43">
        <v>0</v>
      </c>
      <c r="G34" s="47" t="s">
        <v>415</v>
      </c>
      <c r="H34" s="48"/>
      <c r="I34" s="209"/>
      <c r="K34" s="30"/>
      <c r="L34" s="31"/>
      <c r="M34" s="31"/>
      <c r="N34" s="44"/>
      <c r="O34" s="146"/>
      <c r="P34" s="29"/>
    </row>
    <row r="35" spans="2:16" ht="13.5" thickBot="1" x14ac:dyDescent="0.25">
      <c r="B35" s="205" t="s">
        <v>22</v>
      </c>
      <c r="C35" s="13"/>
      <c r="D35" s="13"/>
      <c r="E35" s="102">
        <v>500</v>
      </c>
      <c r="F35" s="43">
        <v>0</v>
      </c>
      <c r="G35" s="47" t="s">
        <v>187</v>
      </c>
      <c r="H35" s="48"/>
      <c r="I35" s="209"/>
      <c r="K35" s="30"/>
      <c r="L35" s="125" t="s">
        <v>177</v>
      </c>
      <c r="M35" s="128"/>
      <c r="P35" s="29"/>
    </row>
    <row r="36" spans="2:16" x14ac:dyDescent="0.2">
      <c r="B36" s="205" t="s">
        <v>354</v>
      </c>
      <c r="C36" s="301"/>
      <c r="D36" s="13"/>
      <c r="E36" s="102">
        <v>1800</v>
      </c>
      <c r="F36" s="43">
        <v>0</v>
      </c>
      <c r="G36" s="47" t="s">
        <v>416</v>
      </c>
      <c r="H36" s="48"/>
      <c r="I36" s="209"/>
      <c r="K36" s="30"/>
      <c r="N36" s="118" t="s">
        <v>117</v>
      </c>
      <c r="P36" s="29"/>
    </row>
    <row r="37" spans="2:16" x14ac:dyDescent="0.2">
      <c r="B37" s="205" t="s">
        <v>214</v>
      </c>
      <c r="C37" s="13"/>
      <c r="D37" s="13"/>
      <c r="E37" s="102">
        <v>0</v>
      </c>
      <c r="F37" s="43">
        <v>0</v>
      </c>
      <c r="G37" s="47" t="s">
        <v>319</v>
      </c>
      <c r="H37" s="48"/>
      <c r="I37" s="209"/>
      <c r="K37" s="30"/>
      <c r="N37" s="64" t="s">
        <v>242</v>
      </c>
      <c r="O37" s="64" t="s">
        <v>166</v>
      </c>
      <c r="P37" s="186" t="s">
        <v>122</v>
      </c>
    </row>
    <row r="38" spans="2:16" ht="15" x14ac:dyDescent="0.35">
      <c r="B38" s="205"/>
      <c r="C38" s="13"/>
      <c r="D38" s="13"/>
      <c r="E38" s="102"/>
      <c r="F38" s="43"/>
      <c r="G38" s="47"/>
      <c r="H38" s="48"/>
      <c r="I38" s="209"/>
      <c r="K38" s="30"/>
      <c r="M38" s="115" t="s">
        <v>165</v>
      </c>
      <c r="N38" s="36" t="s">
        <v>243</v>
      </c>
      <c r="O38" s="36" t="s">
        <v>167</v>
      </c>
      <c r="P38" s="40" t="s">
        <v>168</v>
      </c>
    </row>
    <row r="39" spans="2:16" x14ac:dyDescent="0.2">
      <c r="B39" s="205" t="s">
        <v>436</v>
      </c>
      <c r="C39" s="13"/>
      <c r="D39" s="13"/>
      <c r="E39" s="102">
        <v>25</v>
      </c>
      <c r="F39" s="43">
        <v>0</v>
      </c>
      <c r="G39" s="47" t="s">
        <v>437</v>
      </c>
      <c r="H39" s="48"/>
      <c r="I39" s="209"/>
      <c r="K39" s="30"/>
      <c r="L39" s="68">
        <f t="shared" ref="L39:L44" si="0">O11</f>
        <v>16</v>
      </c>
      <c r="M39" s="31" t="s">
        <v>108</v>
      </c>
      <c r="N39" s="113">
        <v>12</v>
      </c>
      <c r="O39" s="106">
        <v>108</v>
      </c>
      <c r="P39" s="99">
        <f t="shared" ref="P39:P44" si="1">N39*O39</f>
        <v>1296</v>
      </c>
    </row>
    <row r="40" spans="2:16" ht="25.5" x14ac:dyDescent="0.2">
      <c r="B40" s="205" t="s">
        <v>401</v>
      </c>
      <c r="C40" s="13"/>
      <c r="D40" s="13"/>
      <c r="E40" s="102">
        <v>30</v>
      </c>
      <c r="F40" s="43">
        <v>0</v>
      </c>
      <c r="G40" s="47" t="s">
        <v>400</v>
      </c>
      <c r="H40" s="48"/>
      <c r="I40" s="209"/>
      <c r="K40" s="30"/>
      <c r="L40" s="68">
        <f t="shared" si="0"/>
        <v>14</v>
      </c>
      <c r="M40" s="31" t="s">
        <v>109</v>
      </c>
      <c r="N40" s="113">
        <v>0</v>
      </c>
      <c r="O40" s="114">
        <f>O39</f>
        <v>108</v>
      </c>
      <c r="P40" s="99">
        <f t="shared" si="1"/>
        <v>0</v>
      </c>
    </row>
    <row r="41" spans="2:16" x14ac:dyDescent="0.2">
      <c r="B41" s="205" t="s">
        <v>210</v>
      </c>
      <c r="C41" s="13"/>
      <c r="D41" s="13"/>
      <c r="E41" s="102">
        <v>300</v>
      </c>
      <c r="F41" s="43">
        <v>0</v>
      </c>
      <c r="G41" s="47" t="s">
        <v>217</v>
      </c>
      <c r="H41" s="48"/>
      <c r="I41" s="209"/>
      <c r="K41" s="30"/>
      <c r="L41" s="68">
        <f t="shared" si="0"/>
        <v>10</v>
      </c>
      <c r="M41" s="31" t="s">
        <v>110</v>
      </c>
      <c r="N41" s="113">
        <v>0</v>
      </c>
      <c r="O41" s="114">
        <f>O39</f>
        <v>108</v>
      </c>
      <c r="P41" s="99">
        <f t="shared" si="1"/>
        <v>0</v>
      </c>
    </row>
    <row r="42" spans="2:16" ht="25.5" x14ac:dyDescent="0.2">
      <c r="B42" s="210" t="s">
        <v>106</v>
      </c>
      <c r="C42" s="13"/>
      <c r="D42" s="13"/>
      <c r="E42" s="102">
        <v>730</v>
      </c>
      <c r="F42" s="43">
        <v>0</v>
      </c>
      <c r="G42" s="47" t="s">
        <v>369</v>
      </c>
      <c r="H42" s="48"/>
      <c r="I42" s="209"/>
      <c r="K42" s="30"/>
      <c r="L42" s="68">
        <f t="shared" si="0"/>
        <v>15</v>
      </c>
      <c r="M42" s="31" t="s">
        <v>111</v>
      </c>
      <c r="N42" s="113">
        <v>0</v>
      </c>
      <c r="O42" s="114">
        <f>O39</f>
        <v>108</v>
      </c>
      <c r="P42" s="99">
        <f t="shared" si="1"/>
        <v>0</v>
      </c>
    </row>
    <row r="43" spans="2:16" x14ac:dyDescent="0.2">
      <c r="B43" s="205" t="s">
        <v>162</v>
      </c>
      <c r="C43" s="13"/>
      <c r="D43" s="13"/>
      <c r="E43" s="102">
        <v>25</v>
      </c>
      <c r="F43" s="43">
        <v>0</v>
      </c>
      <c r="G43" s="47" t="s">
        <v>290</v>
      </c>
      <c r="H43" s="45"/>
      <c r="I43" s="204"/>
      <c r="K43" s="30"/>
      <c r="L43" s="68">
        <f t="shared" si="0"/>
        <v>12</v>
      </c>
      <c r="M43" s="31" t="s">
        <v>112</v>
      </c>
      <c r="N43" s="113">
        <v>0</v>
      </c>
      <c r="O43" s="114">
        <f>O39</f>
        <v>108</v>
      </c>
      <c r="P43" s="99">
        <f t="shared" si="1"/>
        <v>0</v>
      </c>
    </row>
    <row r="44" spans="2:16" x14ac:dyDescent="0.2">
      <c r="B44" s="205" t="s">
        <v>2</v>
      </c>
      <c r="C44" s="13"/>
      <c r="D44" s="13"/>
      <c r="E44" s="102">
        <v>120</v>
      </c>
      <c r="F44" s="43">
        <v>0</v>
      </c>
      <c r="G44" s="47"/>
      <c r="H44" s="45"/>
      <c r="I44" s="204"/>
      <c r="K44" s="30"/>
      <c r="L44" s="68">
        <f t="shared" si="0"/>
        <v>10</v>
      </c>
      <c r="M44" s="31" t="s">
        <v>113</v>
      </c>
      <c r="N44" s="164">
        <v>0</v>
      </c>
      <c r="O44" s="114">
        <f>O39</f>
        <v>108</v>
      </c>
      <c r="P44" s="100">
        <f t="shared" si="1"/>
        <v>0</v>
      </c>
    </row>
    <row r="45" spans="2:16" x14ac:dyDescent="0.2">
      <c r="B45" s="205" t="s">
        <v>3</v>
      </c>
      <c r="C45" s="13"/>
      <c r="D45" s="13"/>
      <c r="E45" s="102">
        <v>50</v>
      </c>
      <c r="F45" s="43">
        <v>0</v>
      </c>
      <c r="G45" s="47" t="s">
        <v>417</v>
      </c>
      <c r="H45" s="45"/>
      <c r="I45" s="204"/>
      <c r="K45" s="30"/>
      <c r="M45" s="31"/>
      <c r="N45" s="64">
        <f>SUM(N39:N44)</f>
        <v>12</v>
      </c>
      <c r="O45" s="114"/>
      <c r="P45" s="99">
        <f>SUM(P39:P44)</f>
        <v>1296</v>
      </c>
    </row>
    <row r="46" spans="2:16" x14ac:dyDescent="0.2">
      <c r="B46" s="205" t="s">
        <v>4</v>
      </c>
      <c r="C46" s="13"/>
      <c r="D46" s="13"/>
      <c r="E46" s="102">
        <v>0</v>
      </c>
      <c r="F46" s="43">
        <v>0</v>
      </c>
      <c r="G46" s="47" t="s">
        <v>411</v>
      </c>
      <c r="H46" s="48"/>
      <c r="I46" s="209"/>
      <c r="K46" s="30"/>
      <c r="M46" s="31"/>
      <c r="N46" s="98"/>
      <c r="O46" s="98"/>
      <c r="P46" s="99"/>
    </row>
    <row r="47" spans="2:16" x14ac:dyDescent="0.2">
      <c r="B47" s="206"/>
      <c r="C47" s="13"/>
      <c r="D47" s="13"/>
      <c r="E47" s="102"/>
      <c r="F47" s="43"/>
      <c r="G47" s="50"/>
      <c r="H47" s="48"/>
      <c r="I47" s="209"/>
      <c r="K47" s="30"/>
      <c r="M47" s="31" t="s">
        <v>203</v>
      </c>
      <c r="N47" s="154">
        <v>0</v>
      </c>
      <c r="O47" s="152">
        <f>O39</f>
        <v>108</v>
      </c>
      <c r="P47" s="99">
        <f t="shared" ref="P47" si="2">N47*O47</f>
        <v>0</v>
      </c>
    </row>
    <row r="48" spans="2:16" ht="13.5" thickBot="1" x14ac:dyDescent="0.25">
      <c r="B48" s="206" t="s">
        <v>11</v>
      </c>
      <c r="C48" s="13"/>
      <c r="D48" s="13"/>
      <c r="E48" s="102">
        <v>0</v>
      </c>
      <c r="F48" s="43">
        <v>0</v>
      </c>
      <c r="G48" s="50" t="s">
        <v>337</v>
      </c>
      <c r="H48" s="48"/>
      <c r="I48" s="209"/>
      <c r="K48" s="30"/>
      <c r="N48" s="155">
        <f>SUM(N45:N47)</f>
        <v>12</v>
      </c>
      <c r="O48" s="98"/>
      <c r="P48" s="153">
        <f>SUM(P45:P47)</f>
        <v>1296</v>
      </c>
    </row>
    <row r="49" spans="2:16" ht="13.5" thickTop="1" x14ac:dyDescent="0.2">
      <c r="B49" s="205"/>
      <c r="C49" s="13"/>
      <c r="D49" s="13"/>
      <c r="E49" s="102"/>
      <c r="F49" s="43"/>
      <c r="G49" s="50"/>
      <c r="H49" s="48"/>
      <c r="I49" s="209"/>
      <c r="K49" s="30"/>
      <c r="P49" s="29"/>
    </row>
    <row r="50" spans="2:16" x14ac:dyDescent="0.2">
      <c r="B50" s="205" t="s">
        <v>42</v>
      </c>
      <c r="C50" s="13"/>
      <c r="D50" s="13"/>
      <c r="E50" s="102">
        <v>5000</v>
      </c>
      <c r="F50" s="43">
        <v>0</v>
      </c>
      <c r="G50" s="47" t="s">
        <v>434</v>
      </c>
      <c r="H50" s="48"/>
      <c r="I50" s="209"/>
      <c r="K50" s="30"/>
      <c r="P50" s="29"/>
    </row>
    <row r="51" spans="2:16" x14ac:dyDescent="0.2">
      <c r="B51" s="206"/>
      <c r="C51" s="13"/>
      <c r="D51" s="13"/>
      <c r="E51" s="102"/>
      <c r="F51" s="43"/>
      <c r="G51" s="47"/>
      <c r="H51" s="48"/>
      <c r="I51" s="209"/>
      <c r="K51" s="28"/>
      <c r="M51" t="s">
        <v>218</v>
      </c>
      <c r="O51" s="106">
        <v>0</v>
      </c>
      <c r="P51" s="29"/>
    </row>
    <row r="52" spans="2:16" x14ac:dyDescent="0.2">
      <c r="B52" s="211" t="s">
        <v>163</v>
      </c>
      <c r="C52" s="13"/>
      <c r="D52" s="13"/>
      <c r="E52" s="102">
        <v>0</v>
      </c>
      <c r="F52" s="43">
        <v>0</v>
      </c>
      <c r="G52" s="50" t="s">
        <v>322</v>
      </c>
      <c r="H52" s="45"/>
      <c r="I52" s="204"/>
      <c r="K52" s="28"/>
      <c r="P52" s="29"/>
    </row>
    <row r="53" spans="2:16" x14ac:dyDescent="0.2">
      <c r="B53" s="206" t="s">
        <v>371</v>
      </c>
      <c r="C53" s="13"/>
      <c r="D53" s="13"/>
      <c r="E53" s="102">
        <f>60*15</f>
        <v>900</v>
      </c>
      <c r="F53" s="43">
        <v>0</v>
      </c>
      <c r="G53" s="47" t="s">
        <v>419</v>
      </c>
      <c r="H53" s="45"/>
      <c r="I53" s="204"/>
      <c r="K53" s="28"/>
      <c r="P53" s="29"/>
    </row>
    <row r="54" spans="2:16" ht="12.75" customHeight="1" thickBot="1" x14ac:dyDescent="0.25">
      <c r="B54" s="205" t="s">
        <v>173</v>
      </c>
      <c r="C54" s="13"/>
      <c r="D54" s="13"/>
      <c r="E54" s="102">
        <v>250</v>
      </c>
      <c r="F54" s="43">
        <v>0</v>
      </c>
      <c r="G54" s="50"/>
      <c r="H54" s="48"/>
      <c r="I54" s="209"/>
      <c r="K54" s="28"/>
      <c r="P54" s="29"/>
    </row>
    <row r="55" spans="2:16" ht="13.5" thickBot="1" x14ac:dyDescent="0.25">
      <c r="B55" s="206" t="s">
        <v>185</v>
      </c>
      <c r="C55" s="13"/>
      <c r="D55" s="13"/>
      <c r="E55" s="102">
        <v>100</v>
      </c>
      <c r="F55" s="43">
        <v>0</v>
      </c>
      <c r="G55" s="50"/>
      <c r="H55" s="48"/>
      <c r="I55" s="209"/>
      <c r="K55" s="28"/>
      <c r="L55" s="125" t="s">
        <v>388</v>
      </c>
      <c r="M55" s="129"/>
      <c r="N55" s="130"/>
      <c r="O55" s="130"/>
      <c r="P55" s="126"/>
    </row>
    <row r="56" spans="2:16" x14ac:dyDescent="0.2">
      <c r="B56" s="250"/>
      <c r="C56" s="190"/>
      <c r="D56" s="190"/>
      <c r="E56" s="231"/>
      <c r="F56" s="190"/>
      <c r="G56"/>
      <c r="H56" s="41"/>
      <c r="I56" s="196"/>
      <c r="K56" s="28"/>
      <c r="L56" s="31"/>
      <c r="M56" s="31"/>
      <c r="N56"/>
      <c r="O56"/>
      <c r="P56" s="29"/>
    </row>
    <row r="57" spans="2:16" ht="13.5" thickBot="1" x14ac:dyDescent="0.25">
      <c r="B57" s="30"/>
      <c r="I57" s="29"/>
      <c r="K57" s="28"/>
      <c r="P57" s="38" t="s">
        <v>122</v>
      </c>
    </row>
    <row r="58" spans="2:16" ht="13.5" thickBot="1" x14ac:dyDescent="0.25">
      <c r="B58" s="307" t="s">
        <v>160</v>
      </c>
      <c r="C58" s="230"/>
      <c r="D58" s="13"/>
      <c r="E58" s="13"/>
      <c r="F58" s="43"/>
      <c r="G58" s="47" t="s">
        <v>125</v>
      </c>
      <c r="H58" s="48"/>
      <c r="I58" s="212">
        <f>O68</f>
        <v>225</v>
      </c>
      <c r="K58" s="28"/>
      <c r="L58" s="31"/>
      <c r="M58" s="31"/>
      <c r="N58" s="35" t="s">
        <v>117</v>
      </c>
      <c r="O58" s="256" t="s">
        <v>119</v>
      </c>
      <c r="P58" s="39" t="s">
        <v>123</v>
      </c>
    </row>
    <row r="59" spans="2:16" ht="22.5" customHeight="1" x14ac:dyDescent="0.35">
      <c r="B59" s="241"/>
      <c r="C59" s="13"/>
      <c r="D59" s="13"/>
      <c r="E59" s="13"/>
      <c r="F59" s="43"/>
      <c r="G59" s="60" t="s">
        <v>126</v>
      </c>
      <c r="H59" s="61" t="s">
        <v>189</v>
      </c>
      <c r="I59" s="213" t="s">
        <v>191</v>
      </c>
      <c r="K59" s="28"/>
      <c r="L59" s="31"/>
      <c r="M59" s="31"/>
      <c r="N59" s="36" t="s">
        <v>118</v>
      </c>
      <c r="O59" s="36" t="s">
        <v>120</v>
      </c>
      <c r="P59" s="40" t="s">
        <v>121</v>
      </c>
    </row>
    <row r="60" spans="2:16" ht="15" customHeight="1" x14ac:dyDescent="0.2">
      <c r="B60" s="205" t="s">
        <v>127</v>
      </c>
      <c r="C60" s="13"/>
      <c r="D60" s="13"/>
      <c r="E60" s="13">
        <f t="shared" ref="E60:E63" si="3">$I$58*I60</f>
        <v>1800</v>
      </c>
      <c r="F60" s="43">
        <v>0</v>
      </c>
      <c r="G60" s="105">
        <f t="shared" ref="G60:I65" si="4">N61</f>
        <v>16</v>
      </c>
      <c r="H60" s="305">
        <f t="shared" si="4"/>
        <v>4</v>
      </c>
      <c r="I60" s="214">
        <f t="shared" si="4"/>
        <v>8</v>
      </c>
      <c r="K60" s="28"/>
      <c r="P60" s="37"/>
    </row>
    <row r="61" spans="2:16" ht="12.75" customHeight="1" x14ac:dyDescent="0.2">
      <c r="B61" s="215" t="s">
        <v>128</v>
      </c>
      <c r="C61" s="13"/>
      <c r="D61" s="13"/>
      <c r="E61" s="257">
        <f t="shared" si="3"/>
        <v>1575</v>
      </c>
      <c r="F61" s="198">
        <v>0</v>
      </c>
      <c r="G61" s="105">
        <f t="shared" si="4"/>
        <v>14</v>
      </c>
      <c r="H61" s="306">
        <f t="shared" si="4"/>
        <v>4</v>
      </c>
      <c r="I61" s="216">
        <f t="shared" si="4"/>
        <v>7</v>
      </c>
      <c r="K61" s="28"/>
      <c r="L61" s="31"/>
      <c r="M61" s="31" t="s">
        <v>108</v>
      </c>
      <c r="N61" s="35">
        <f t="shared" ref="N61:N66" si="5">O11</f>
        <v>16</v>
      </c>
      <c r="O61" s="35">
        <v>4</v>
      </c>
      <c r="P61" s="59">
        <f>ROUNDUP((N61*O61)/9,0)</f>
        <v>8</v>
      </c>
    </row>
    <row r="62" spans="2:16" ht="12.75" customHeight="1" x14ac:dyDescent="0.2">
      <c r="B62" s="205" t="s">
        <v>129</v>
      </c>
      <c r="C62" s="13"/>
      <c r="D62" s="13"/>
      <c r="E62" s="13">
        <f t="shared" si="3"/>
        <v>1350</v>
      </c>
      <c r="F62" s="43">
        <v>0</v>
      </c>
      <c r="G62" s="105">
        <f t="shared" si="4"/>
        <v>10</v>
      </c>
      <c r="H62" s="305">
        <f t="shared" si="4"/>
        <v>5</v>
      </c>
      <c r="I62" s="214">
        <f t="shared" si="4"/>
        <v>6</v>
      </c>
      <c r="K62" s="28"/>
      <c r="L62" s="31"/>
      <c r="M62" s="31" t="s">
        <v>109</v>
      </c>
      <c r="N62" s="35">
        <f t="shared" si="5"/>
        <v>14</v>
      </c>
      <c r="O62" s="35">
        <v>4</v>
      </c>
      <c r="P62" s="59">
        <f>ROUNDUP((N62*O62)/9,0)</f>
        <v>7</v>
      </c>
    </row>
    <row r="63" spans="2:16" ht="12.75" customHeight="1" x14ac:dyDescent="0.2">
      <c r="B63" s="205" t="s">
        <v>130</v>
      </c>
      <c r="C63" s="13"/>
      <c r="D63" s="13"/>
      <c r="E63" s="13">
        <f t="shared" si="3"/>
        <v>2250</v>
      </c>
      <c r="F63" s="43">
        <v>0</v>
      </c>
      <c r="G63" s="105">
        <f t="shared" si="4"/>
        <v>15</v>
      </c>
      <c r="H63" s="305">
        <f t="shared" si="4"/>
        <v>6</v>
      </c>
      <c r="I63" s="214">
        <f t="shared" si="4"/>
        <v>10</v>
      </c>
      <c r="K63" s="28"/>
      <c r="L63" s="31"/>
      <c r="M63" s="31" t="s">
        <v>110</v>
      </c>
      <c r="N63" s="35">
        <f t="shared" si="5"/>
        <v>10</v>
      </c>
      <c r="O63" s="35">
        <v>5</v>
      </c>
      <c r="P63" s="59">
        <f t="shared" ref="P63:P64" si="6">ROUNDUP((N63*O63)/9,0)</f>
        <v>6</v>
      </c>
    </row>
    <row r="64" spans="2:16" ht="12.75" customHeight="1" x14ac:dyDescent="0.2">
      <c r="B64" s="205" t="s">
        <v>131</v>
      </c>
      <c r="C64" s="13"/>
      <c r="D64" s="13"/>
      <c r="E64" s="13">
        <f>$I$58*I64</f>
        <v>2250</v>
      </c>
      <c r="F64" s="43">
        <v>0</v>
      </c>
      <c r="G64" s="105">
        <f t="shared" si="4"/>
        <v>12</v>
      </c>
      <c r="H64" s="305">
        <f t="shared" si="4"/>
        <v>7</v>
      </c>
      <c r="I64" s="214">
        <f t="shared" si="4"/>
        <v>10</v>
      </c>
      <c r="K64" s="28"/>
      <c r="L64" s="31"/>
      <c r="M64" s="31" t="s">
        <v>111</v>
      </c>
      <c r="N64" s="35">
        <f t="shared" si="5"/>
        <v>15</v>
      </c>
      <c r="O64" s="35">
        <v>6</v>
      </c>
      <c r="P64" s="59">
        <f t="shared" si="6"/>
        <v>10</v>
      </c>
    </row>
    <row r="65" spans="2:16" ht="12.75" customHeight="1" x14ac:dyDescent="0.2">
      <c r="B65" s="205" t="s">
        <v>132</v>
      </c>
      <c r="C65" s="13"/>
      <c r="D65" s="13"/>
      <c r="E65" s="13">
        <f>$I$58*I65</f>
        <v>1800</v>
      </c>
      <c r="F65" s="43">
        <v>0</v>
      </c>
      <c r="G65" s="105">
        <f t="shared" si="4"/>
        <v>10</v>
      </c>
      <c r="H65" s="305">
        <f t="shared" si="4"/>
        <v>7</v>
      </c>
      <c r="I65" s="214">
        <f t="shared" si="4"/>
        <v>8</v>
      </c>
      <c r="K65" s="28"/>
      <c r="L65" s="31"/>
      <c r="M65" s="31" t="s">
        <v>112</v>
      </c>
      <c r="N65" s="35">
        <f t="shared" si="5"/>
        <v>12</v>
      </c>
      <c r="O65" s="35">
        <v>7</v>
      </c>
      <c r="P65" s="59">
        <f>ROUNDUP((N65*O65)/9,0)</f>
        <v>10</v>
      </c>
    </row>
    <row r="66" spans="2:16" ht="12.75" customHeight="1" x14ac:dyDescent="0.2">
      <c r="B66" s="30"/>
      <c r="I66" s="29"/>
      <c r="K66" s="28"/>
      <c r="L66" s="31"/>
      <c r="M66" s="31" t="s">
        <v>113</v>
      </c>
      <c r="N66" s="35">
        <f t="shared" si="5"/>
        <v>10</v>
      </c>
      <c r="O66" s="35">
        <v>7</v>
      </c>
      <c r="P66" s="59">
        <f>ROUNDUP((N66*O66)/9,0)</f>
        <v>8</v>
      </c>
    </row>
    <row r="67" spans="2:16" ht="13.5" thickBot="1" x14ac:dyDescent="0.25">
      <c r="B67" s="30"/>
      <c r="I67" s="29"/>
      <c r="K67" s="28"/>
      <c r="L67" s="31"/>
      <c r="P67" s="29"/>
    </row>
    <row r="68" spans="2:16" x14ac:dyDescent="0.2">
      <c r="B68" s="308" t="s">
        <v>324</v>
      </c>
      <c r="C68" s="190"/>
      <c r="D68" s="190"/>
      <c r="E68" s="190"/>
      <c r="F68" s="190"/>
      <c r="G68" s="64"/>
      <c r="H68" s="118"/>
      <c r="I68" s="187"/>
      <c r="K68" s="28"/>
      <c r="L68" s="31" t="s">
        <v>114</v>
      </c>
      <c r="M68" s="31"/>
      <c r="N68"/>
      <c r="O68" s="57">
        <v>225</v>
      </c>
      <c r="P68" s="66"/>
    </row>
    <row r="69" spans="2:16" x14ac:dyDescent="0.2">
      <c r="B69" s="205" t="s">
        <v>325</v>
      </c>
      <c r="C69" s="230"/>
      <c r="D69" s="13"/>
      <c r="E69" s="102">
        <f>4*400</f>
        <v>1600</v>
      </c>
      <c r="F69" s="43">
        <v>0</v>
      </c>
      <c r="G69" s="47" t="s">
        <v>356</v>
      </c>
      <c r="H69" s="48"/>
      <c r="I69" s="204"/>
      <c r="K69" s="28"/>
      <c r="P69" s="29"/>
    </row>
    <row r="70" spans="2:16" ht="13.5" thickBot="1" x14ac:dyDescent="0.25">
      <c r="B70" s="251"/>
      <c r="C70" s="190"/>
      <c r="D70" s="190"/>
      <c r="E70" s="190"/>
      <c r="F70" s="190"/>
      <c r="G70" s="44"/>
      <c r="H70" s="41"/>
      <c r="I70" s="29"/>
      <c r="K70" s="28"/>
      <c r="L70" s="44"/>
      <c r="P70" s="29"/>
    </row>
    <row r="71" spans="2:16" ht="13.5" thickBot="1" x14ac:dyDescent="0.25">
      <c r="B71" s="300"/>
      <c r="C71" s="190"/>
      <c r="D71" s="190"/>
      <c r="E71" s="190"/>
      <c r="F71" s="190"/>
      <c r="G71"/>
      <c r="H71"/>
      <c r="I71" s="56"/>
      <c r="K71" s="28"/>
      <c r="L71" s="125" t="s">
        <v>364</v>
      </c>
      <c r="M71" s="131"/>
      <c r="N71"/>
      <c r="P71" s="29"/>
    </row>
    <row r="72" spans="2:16" ht="15.75" customHeight="1" thickBot="1" x14ac:dyDescent="0.25">
      <c r="B72" s="309" t="s">
        <v>362</v>
      </c>
      <c r="C72"/>
      <c r="D72"/>
      <c r="E72"/>
      <c r="F72" s="190"/>
      <c r="G72" s="82" t="s">
        <v>295</v>
      </c>
      <c r="H72" s="284"/>
      <c r="I72" s="285">
        <f>O82</f>
        <v>300</v>
      </c>
      <c r="K72" s="28"/>
      <c r="L72"/>
      <c r="M72"/>
      <c r="N72"/>
      <c r="P72" s="29"/>
    </row>
    <row r="73" spans="2:16" ht="13.5" thickBot="1" x14ac:dyDescent="0.25">
      <c r="B73" s="246" t="s">
        <v>372</v>
      </c>
      <c r="C73" s="13"/>
      <c r="D73" s="13"/>
      <c r="E73" s="13">
        <f>$I$72*I73</f>
        <v>1200</v>
      </c>
      <c r="F73" s="43">
        <v>0</v>
      </c>
      <c r="G73" s="271" t="s">
        <v>297</v>
      </c>
      <c r="H73" s="94"/>
      <c r="I73" s="286">
        <f>O80</f>
        <v>4</v>
      </c>
      <c r="K73" s="28"/>
      <c r="L73"/>
      <c r="N73"/>
      <c r="O73" s="36" t="s">
        <v>145</v>
      </c>
      <c r="P73" s="29"/>
    </row>
    <row r="74" spans="2:16" x14ac:dyDescent="0.2">
      <c r="B74" s="28"/>
      <c r="C74"/>
      <c r="D74"/>
      <c r="E74"/>
      <c r="F74" s="190"/>
      <c r="G74" s="44"/>
      <c r="I74" s="187"/>
      <c r="K74" s="28"/>
      <c r="L74"/>
      <c r="M74" s="31" t="s">
        <v>108</v>
      </c>
      <c r="N74"/>
      <c r="O74" s="65">
        <v>1</v>
      </c>
      <c r="P74" s="56"/>
    </row>
    <row r="75" spans="2:16" ht="13.5" thickBot="1" x14ac:dyDescent="0.25">
      <c r="B75" s="300"/>
      <c r="C75" s="190"/>
      <c r="D75" s="190"/>
      <c r="E75" s="228"/>
      <c r="F75" s="190"/>
      <c r="G75" s="44"/>
      <c r="I75" s="252"/>
      <c r="K75" s="28"/>
      <c r="L75"/>
      <c r="M75" s="31" t="s">
        <v>109</v>
      </c>
      <c r="N75"/>
      <c r="O75" s="65">
        <v>1</v>
      </c>
      <c r="P75" s="56"/>
    </row>
    <row r="76" spans="2:16" ht="13.5" thickBot="1" x14ac:dyDescent="0.25">
      <c r="B76" s="310" t="s">
        <v>404</v>
      </c>
      <c r="C76" s="311"/>
      <c r="D76" s="229"/>
      <c r="E76" s="229"/>
      <c r="F76" s="229"/>
      <c r="G76" s="232"/>
      <c r="H76" s="80"/>
      <c r="I76" s="207"/>
      <c r="K76" s="28"/>
      <c r="L76"/>
      <c r="M76" s="31" t="s">
        <v>110</v>
      </c>
      <c r="N76"/>
      <c r="O76" s="65">
        <v>1</v>
      </c>
      <c r="P76" s="56"/>
    </row>
    <row r="77" spans="2:16" x14ac:dyDescent="0.2">
      <c r="B77" s="246" t="s">
        <v>36</v>
      </c>
      <c r="C77" s="225"/>
      <c r="D77" s="225"/>
      <c r="E77" s="287">
        <v>0</v>
      </c>
      <c r="F77" s="226">
        <v>0</v>
      </c>
      <c r="G77" s="47" t="s">
        <v>352</v>
      </c>
      <c r="H77" s="48"/>
      <c r="I77" s="209"/>
      <c r="K77" s="28"/>
      <c r="L77"/>
      <c r="M77" s="31" t="s">
        <v>111</v>
      </c>
      <c r="N77"/>
      <c r="O77" s="65">
        <v>1</v>
      </c>
      <c r="P77" s="56"/>
    </row>
    <row r="78" spans="2:16" x14ac:dyDescent="0.2">
      <c r="B78" s="224" t="s">
        <v>339</v>
      </c>
      <c r="C78" s="13"/>
      <c r="D78" s="13"/>
      <c r="E78" s="102">
        <v>0</v>
      </c>
      <c r="F78" s="43">
        <v>0</v>
      </c>
      <c r="G78" s="47" t="s">
        <v>344</v>
      </c>
      <c r="H78" s="48"/>
      <c r="I78" s="209"/>
      <c r="K78" s="28"/>
      <c r="L78"/>
      <c r="M78" s="31" t="s">
        <v>112</v>
      </c>
      <c r="N78"/>
      <c r="O78" s="154">
        <v>0</v>
      </c>
      <c r="P78" s="56"/>
    </row>
    <row r="79" spans="2:16" x14ac:dyDescent="0.2">
      <c r="B79" s="217" t="s">
        <v>340</v>
      </c>
      <c r="C79" s="13"/>
      <c r="D79" s="13"/>
      <c r="E79" s="102">
        <v>0</v>
      </c>
      <c r="F79" s="43">
        <v>0</v>
      </c>
      <c r="G79" s="302" t="s">
        <v>363</v>
      </c>
      <c r="H79" s="48"/>
      <c r="I79" s="209"/>
      <c r="K79" s="28"/>
      <c r="L79"/>
      <c r="M79"/>
      <c r="N79"/>
      <c r="O79" s="68"/>
      <c r="P79" s="56"/>
    </row>
    <row r="80" spans="2:16" ht="13.5" thickBot="1" x14ac:dyDescent="0.25">
      <c r="B80" s="217" t="s">
        <v>341</v>
      </c>
      <c r="C80" s="13"/>
      <c r="D80" s="13"/>
      <c r="E80" s="102">
        <v>0</v>
      </c>
      <c r="F80" s="43">
        <v>0</v>
      </c>
      <c r="G80" s="47"/>
      <c r="H80" s="48"/>
      <c r="I80" s="209"/>
      <c r="K80" s="28"/>
      <c r="L80"/>
      <c r="M80"/>
      <c r="N80" s="35"/>
      <c r="O80" s="197">
        <f>SUM(O74:O78)</f>
        <v>4</v>
      </c>
      <c r="P80" s="56"/>
    </row>
    <row r="81" spans="2:16" ht="26.25" thickTop="1" x14ac:dyDescent="0.2">
      <c r="B81" s="217" t="s">
        <v>342</v>
      </c>
      <c r="C81" s="102">
        <v>0</v>
      </c>
      <c r="D81" s="13">
        <v>0</v>
      </c>
      <c r="E81" s="13"/>
      <c r="F81" s="13"/>
      <c r="G81" s="47"/>
      <c r="H81" s="48"/>
      <c r="I81" s="209"/>
      <c r="K81" s="28"/>
      <c r="P81" s="56"/>
    </row>
    <row r="82" spans="2:16" x14ac:dyDescent="0.2">
      <c r="B82" s="28"/>
      <c r="C82"/>
      <c r="D82"/>
      <c r="E82" s="190"/>
      <c r="F82" s="190"/>
      <c r="G82" s="44"/>
      <c r="H82" s="41"/>
      <c r="I82" s="196"/>
      <c r="K82" s="28"/>
      <c r="L82" s="31" t="s">
        <v>365</v>
      </c>
      <c r="O82" s="70">
        <v>300</v>
      </c>
      <c r="P82" s="56"/>
    </row>
    <row r="83" spans="2:16" ht="13.5" thickBot="1" x14ac:dyDescent="0.25">
      <c r="B83" s="227"/>
      <c r="C83" s="190"/>
      <c r="D83" s="190"/>
      <c r="E83" s="190"/>
      <c r="F83" s="190"/>
      <c r="G83" s="44"/>
      <c r="H83" s="41"/>
      <c r="I83" s="196"/>
      <c r="K83" s="28"/>
      <c r="P83" s="56"/>
    </row>
    <row r="84" spans="2:16" ht="13.5" thickBot="1" x14ac:dyDescent="0.25">
      <c r="B84" s="312" t="s">
        <v>431</v>
      </c>
      <c r="C84" s="313"/>
      <c r="D84" s="314"/>
      <c r="E84" s="245"/>
      <c r="F84" s="90"/>
      <c r="G84" s="82"/>
      <c r="H84" s="269" t="s">
        <v>154</v>
      </c>
      <c r="I84" s="270">
        <f>N93</f>
        <v>21</v>
      </c>
      <c r="K84" s="28"/>
      <c r="P84" s="56"/>
    </row>
    <row r="85" spans="2:16" ht="13.5" thickBot="1" x14ac:dyDescent="0.25">
      <c r="B85" s="246" t="s">
        <v>36</v>
      </c>
      <c r="C85" s="225"/>
      <c r="D85" s="225"/>
      <c r="E85" s="102">
        <v>1000</v>
      </c>
      <c r="F85" s="43">
        <v>0</v>
      </c>
      <c r="G85" s="271"/>
      <c r="H85" s="272" t="s">
        <v>155</v>
      </c>
      <c r="I85" s="273">
        <f>O96</f>
        <v>200</v>
      </c>
      <c r="K85" s="28"/>
      <c r="L85" s="125" t="s">
        <v>238</v>
      </c>
      <c r="M85" s="129"/>
      <c r="N85" s="132"/>
      <c r="O85"/>
      <c r="P85" s="56"/>
    </row>
    <row r="86" spans="2:16" x14ac:dyDescent="0.2">
      <c r="B86" s="205" t="s">
        <v>25</v>
      </c>
      <c r="C86" s="13"/>
      <c r="D86" s="13"/>
      <c r="E86" s="102">
        <v>450</v>
      </c>
      <c r="F86" s="43">
        <v>0</v>
      </c>
      <c r="G86" s="79" t="s">
        <v>374</v>
      </c>
      <c r="H86" s="268"/>
      <c r="I86" s="264"/>
      <c r="K86" s="28"/>
      <c r="L86"/>
      <c r="O86" s="64"/>
      <c r="P86" s="56"/>
    </row>
    <row r="87" spans="2:16" x14ac:dyDescent="0.2">
      <c r="B87" s="205" t="s">
        <v>330</v>
      </c>
      <c r="C87" s="13"/>
      <c r="D87" s="13"/>
      <c r="E87" s="102">
        <v>2520</v>
      </c>
      <c r="F87" s="43">
        <v>0</v>
      </c>
      <c r="G87" s="47" t="s">
        <v>426</v>
      </c>
      <c r="H87" s="45"/>
      <c r="I87" s="204"/>
      <c r="K87" s="30"/>
      <c r="L87"/>
      <c r="M87"/>
      <c r="N87" s="64" t="s">
        <v>151</v>
      </c>
      <c r="O87" s="36"/>
      <c r="P87" s="56"/>
    </row>
    <row r="88" spans="2:16" x14ac:dyDescent="0.2">
      <c r="B88" s="205" t="s">
        <v>331</v>
      </c>
      <c r="C88" s="13"/>
      <c r="D88" s="13"/>
      <c r="E88" s="102">
        <v>150</v>
      </c>
      <c r="F88" s="43">
        <v>0</v>
      </c>
      <c r="G88" s="47" t="s">
        <v>241</v>
      </c>
      <c r="H88" s="48"/>
      <c r="I88" s="209"/>
      <c r="K88" s="30"/>
      <c r="L88"/>
      <c r="N88" s="36" t="s">
        <v>152</v>
      </c>
      <c r="O88"/>
      <c r="P88" s="56"/>
    </row>
    <row r="89" spans="2:16" x14ac:dyDescent="0.2">
      <c r="B89" s="205" t="s">
        <v>39</v>
      </c>
      <c r="C89" s="13"/>
      <c r="D89" s="13"/>
      <c r="E89" s="102">
        <v>0</v>
      </c>
      <c r="F89" s="43">
        <v>0</v>
      </c>
      <c r="G89" s="47" t="s">
        <v>343</v>
      </c>
      <c r="H89" s="48"/>
      <c r="I89" s="209"/>
      <c r="K89" s="30"/>
      <c r="L89"/>
      <c r="M89" s="31" t="s">
        <v>108</v>
      </c>
      <c r="N89" s="58">
        <v>7</v>
      </c>
      <c r="O89" s="44" t="s">
        <v>188</v>
      </c>
      <c r="P89" s="56"/>
    </row>
    <row r="90" spans="2:16" x14ac:dyDescent="0.2">
      <c r="B90" s="205" t="s">
        <v>28</v>
      </c>
      <c r="C90" s="13"/>
      <c r="D90" s="13"/>
      <c r="E90" s="102">
        <v>1500</v>
      </c>
      <c r="F90" s="43">
        <v>0</v>
      </c>
      <c r="G90" s="47" t="s">
        <v>420</v>
      </c>
      <c r="H90" s="48"/>
      <c r="I90" s="209"/>
      <c r="K90" s="30"/>
      <c r="L90"/>
      <c r="M90" s="31" t="s">
        <v>109</v>
      </c>
      <c r="N90" s="58">
        <v>7</v>
      </c>
      <c r="O90" s="44" t="s">
        <v>188</v>
      </c>
      <c r="P90" s="56"/>
    </row>
    <row r="91" spans="2:16" x14ac:dyDescent="0.2">
      <c r="B91" s="205" t="s">
        <v>230</v>
      </c>
      <c r="C91" s="13"/>
      <c r="D91" s="13"/>
      <c r="E91" s="102">
        <v>0</v>
      </c>
      <c r="F91" s="43">
        <v>0</v>
      </c>
      <c r="G91" s="47" t="s">
        <v>433</v>
      </c>
      <c r="H91" s="48"/>
      <c r="I91" s="209"/>
      <c r="K91" s="30"/>
      <c r="L91"/>
      <c r="M91" s="31" t="s">
        <v>110</v>
      </c>
      <c r="N91" s="88">
        <v>7</v>
      </c>
      <c r="O91" s="44" t="s">
        <v>188</v>
      </c>
      <c r="P91" s="56"/>
    </row>
    <row r="92" spans="2:16" x14ac:dyDescent="0.2">
      <c r="B92" s="205" t="s">
        <v>54</v>
      </c>
      <c r="C92" s="13"/>
      <c r="D92" s="13"/>
      <c r="E92" s="102">
        <v>0</v>
      </c>
      <c r="F92" s="43">
        <v>0</v>
      </c>
      <c r="G92" s="47" t="s">
        <v>375</v>
      </c>
      <c r="H92" s="48"/>
      <c r="I92" s="209"/>
      <c r="K92" s="30"/>
      <c r="L92"/>
      <c r="M92" s="31"/>
      <c r="N92" s="35"/>
      <c r="O92"/>
      <c r="P92" s="56"/>
    </row>
    <row r="93" spans="2:16" ht="15" customHeight="1" thickBot="1" x14ac:dyDescent="0.25">
      <c r="B93" s="205" t="s">
        <v>179</v>
      </c>
      <c r="C93" s="102">
        <v>4500</v>
      </c>
      <c r="D93" s="13">
        <v>0</v>
      </c>
      <c r="E93" s="13"/>
      <c r="F93" s="43"/>
      <c r="G93" s="47" t="s">
        <v>420</v>
      </c>
      <c r="H93" s="48"/>
      <c r="I93" s="209"/>
      <c r="K93" s="30"/>
      <c r="L93"/>
      <c r="M93"/>
      <c r="N93" s="97">
        <f>SUM(N89:N91)</f>
        <v>21</v>
      </c>
      <c r="O93"/>
      <c r="P93" s="56"/>
    </row>
    <row r="94" spans="2:16" ht="13.5" thickTop="1" x14ac:dyDescent="0.2">
      <c r="B94" s="205" t="s">
        <v>180</v>
      </c>
      <c r="C94" s="102">
        <v>4000</v>
      </c>
      <c r="D94" s="13">
        <v>0</v>
      </c>
      <c r="E94" s="13"/>
      <c r="F94" s="43"/>
      <c r="G94" s="47" t="s">
        <v>420</v>
      </c>
      <c r="H94" s="48"/>
      <c r="I94" s="209"/>
      <c r="K94" s="30"/>
      <c r="L94"/>
      <c r="M94"/>
      <c r="N94"/>
      <c r="O94"/>
      <c r="P94" s="56"/>
    </row>
    <row r="95" spans="2:16" ht="26.25" thickBot="1" x14ac:dyDescent="0.25">
      <c r="B95" s="205" t="s">
        <v>329</v>
      </c>
      <c r="C95" s="102">
        <v>750</v>
      </c>
      <c r="D95" s="13">
        <v>0</v>
      </c>
      <c r="E95" s="13"/>
      <c r="F95" s="13"/>
      <c r="G95" s="44" t="s">
        <v>413</v>
      </c>
      <c r="H95" s="41"/>
      <c r="I95" s="196"/>
      <c r="K95" s="30"/>
      <c r="P95" s="56"/>
    </row>
    <row r="96" spans="2:16" x14ac:dyDescent="0.2">
      <c r="B96" s="210" t="s">
        <v>59</v>
      </c>
      <c r="C96" s="102">
        <v>0</v>
      </c>
      <c r="D96" s="13">
        <v>0</v>
      </c>
      <c r="E96" s="13"/>
      <c r="F96" s="43"/>
      <c r="G96" s="82"/>
      <c r="H96" s="86" t="s">
        <v>139</v>
      </c>
      <c r="I96" s="87" t="s">
        <v>140</v>
      </c>
      <c r="K96" s="30"/>
      <c r="L96" s="44" t="s">
        <v>153</v>
      </c>
      <c r="M96"/>
      <c r="N96"/>
      <c r="O96" s="89">
        <v>200</v>
      </c>
      <c r="P96" s="56"/>
    </row>
    <row r="97" spans="2:16" ht="13.5" thickBot="1" x14ac:dyDescent="0.25">
      <c r="B97" s="205" t="s">
        <v>181</v>
      </c>
      <c r="C97" s="13">
        <f>I84*I85</f>
        <v>4200</v>
      </c>
      <c r="D97" s="13">
        <v>0</v>
      </c>
      <c r="E97" s="13"/>
      <c r="F97" s="233"/>
      <c r="G97" s="83" t="s">
        <v>141</v>
      </c>
      <c r="H97" s="263">
        <f>SUM(C93:C97)-SUM(E85:E92)</f>
        <v>7830</v>
      </c>
      <c r="I97" s="85">
        <f>SUM(D93:D97)-SUM(F85:F92)</f>
        <v>0</v>
      </c>
      <c r="K97" s="30"/>
      <c r="P97" s="29"/>
    </row>
    <row r="98" spans="2:16" x14ac:dyDescent="0.2">
      <c r="B98" s="251"/>
      <c r="C98" s="190"/>
      <c r="D98" s="190"/>
      <c r="E98" s="190"/>
      <c r="F98" s="190"/>
      <c r="G98" s="44"/>
      <c r="H98" s="41"/>
      <c r="I98" s="196"/>
      <c r="K98" s="30"/>
      <c r="P98" s="29"/>
    </row>
    <row r="99" spans="2:16" ht="13.5" thickBot="1" x14ac:dyDescent="0.25">
      <c r="B99" s="251"/>
      <c r="C99" s="190"/>
      <c r="D99" s="190"/>
      <c r="E99" s="190"/>
      <c r="F99" s="190"/>
      <c r="G99" s="44"/>
      <c r="H99" s="41"/>
      <c r="I99" s="196"/>
      <c r="K99" s="30"/>
      <c r="P99" s="29"/>
    </row>
    <row r="100" spans="2:16" ht="13.5" thickBot="1" x14ac:dyDescent="0.25">
      <c r="B100" s="312" t="s">
        <v>432</v>
      </c>
      <c r="C100" s="313"/>
      <c r="D100" s="314"/>
      <c r="E100" s="245"/>
      <c r="F100" s="90"/>
      <c r="G100" s="82"/>
      <c r="H100" s="269" t="s">
        <v>154</v>
      </c>
      <c r="I100" s="274">
        <f>N110</f>
        <v>21</v>
      </c>
      <c r="K100" s="30"/>
      <c r="P100" s="29"/>
    </row>
    <row r="101" spans="2:16" ht="13.5" thickBot="1" x14ac:dyDescent="0.25">
      <c r="B101" s="246" t="s">
        <v>36</v>
      </c>
      <c r="C101" s="225"/>
      <c r="D101" s="225"/>
      <c r="E101" s="102">
        <v>1000</v>
      </c>
      <c r="F101" s="43">
        <v>0</v>
      </c>
      <c r="G101" s="271"/>
      <c r="H101" s="272" t="s">
        <v>155</v>
      </c>
      <c r="I101" s="275">
        <f>O113</f>
        <v>200</v>
      </c>
      <c r="K101" s="30"/>
      <c r="L101" s="125" t="s">
        <v>239</v>
      </c>
      <c r="M101" s="129"/>
      <c r="N101" s="132"/>
      <c r="O101"/>
      <c r="P101" s="56"/>
    </row>
    <row r="102" spans="2:16" x14ac:dyDescent="0.2">
      <c r="B102" s="205" t="s">
        <v>25</v>
      </c>
      <c r="C102" s="13"/>
      <c r="D102" s="13"/>
      <c r="E102" s="102">
        <v>450</v>
      </c>
      <c r="F102" s="43">
        <v>0</v>
      </c>
      <c r="G102" s="79" t="s">
        <v>374</v>
      </c>
      <c r="H102" s="268"/>
      <c r="I102" s="264"/>
      <c r="K102" s="30"/>
      <c r="L102"/>
      <c r="O102" s="64"/>
      <c r="P102" s="56"/>
    </row>
    <row r="103" spans="2:16" x14ac:dyDescent="0.2">
      <c r="B103" s="205" t="s">
        <v>330</v>
      </c>
      <c r="C103" s="13"/>
      <c r="D103" s="13"/>
      <c r="E103" s="102">
        <v>2520</v>
      </c>
      <c r="F103" s="43">
        <v>0</v>
      </c>
      <c r="G103" s="47" t="s">
        <v>426</v>
      </c>
      <c r="H103" s="45"/>
      <c r="I103" s="204"/>
      <c r="K103" s="30"/>
      <c r="L103"/>
      <c r="M103"/>
      <c r="N103" s="64" t="s">
        <v>151</v>
      </c>
      <c r="O103" s="36"/>
      <c r="P103" s="56"/>
    </row>
    <row r="104" spans="2:16" x14ac:dyDescent="0.2">
      <c r="B104" s="205" t="s">
        <v>331</v>
      </c>
      <c r="C104" s="13"/>
      <c r="D104" s="13"/>
      <c r="E104" s="102">
        <v>150</v>
      </c>
      <c r="F104" s="43">
        <v>0</v>
      </c>
      <c r="G104" s="47" t="s">
        <v>241</v>
      </c>
      <c r="H104" s="48"/>
      <c r="I104" s="209"/>
      <c r="K104" s="30"/>
      <c r="L104"/>
      <c r="N104" s="36" t="s">
        <v>152</v>
      </c>
      <c r="O104"/>
      <c r="P104" s="56"/>
    </row>
    <row r="105" spans="2:16" x14ac:dyDescent="0.2">
      <c r="B105" s="205" t="s">
        <v>39</v>
      </c>
      <c r="C105" s="13"/>
      <c r="D105" s="13"/>
      <c r="E105" s="102">
        <v>0</v>
      </c>
      <c r="F105" s="43">
        <v>0</v>
      </c>
      <c r="G105" s="47" t="s">
        <v>343</v>
      </c>
      <c r="H105" s="48"/>
      <c r="I105" s="209"/>
      <c r="K105" s="30"/>
      <c r="L105"/>
      <c r="M105" s="31"/>
      <c r="N105" s="35"/>
      <c r="O105"/>
      <c r="P105" s="56"/>
    </row>
    <row r="106" spans="2:16" x14ac:dyDescent="0.2">
      <c r="B106" s="205" t="s">
        <v>28</v>
      </c>
      <c r="C106" s="13"/>
      <c r="D106" s="13"/>
      <c r="E106" s="102">
        <v>1500</v>
      </c>
      <c r="F106" s="43">
        <v>0</v>
      </c>
      <c r="G106" s="47" t="s">
        <v>420</v>
      </c>
      <c r="H106" s="48"/>
      <c r="I106" s="209"/>
      <c r="K106" s="30"/>
      <c r="L106"/>
      <c r="M106" s="31" t="s">
        <v>111</v>
      </c>
      <c r="N106" s="58">
        <v>7</v>
      </c>
      <c r="O106" s="44" t="s">
        <v>188</v>
      </c>
      <c r="P106" s="56"/>
    </row>
    <row r="107" spans="2:16" x14ac:dyDescent="0.2">
      <c r="B107" s="205" t="s">
        <v>230</v>
      </c>
      <c r="C107" s="13"/>
      <c r="D107" s="13"/>
      <c r="E107" s="102">
        <v>0</v>
      </c>
      <c r="F107" s="43">
        <v>0</v>
      </c>
      <c r="G107" s="47" t="s">
        <v>433</v>
      </c>
      <c r="H107" s="48"/>
      <c r="I107" s="209"/>
      <c r="K107" s="30"/>
      <c r="L107"/>
      <c r="M107" s="31" t="s">
        <v>112</v>
      </c>
      <c r="N107" s="58">
        <v>7</v>
      </c>
      <c r="O107" s="44" t="s">
        <v>188</v>
      </c>
      <c r="P107" s="56"/>
    </row>
    <row r="108" spans="2:16" x14ac:dyDescent="0.2">
      <c r="B108" s="205" t="s">
        <v>54</v>
      </c>
      <c r="C108" s="13"/>
      <c r="D108" s="13"/>
      <c r="E108" s="102">
        <v>0</v>
      </c>
      <c r="F108" s="43">
        <v>0</v>
      </c>
      <c r="G108" s="47" t="s">
        <v>375</v>
      </c>
      <c r="H108" s="48"/>
      <c r="I108" s="209"/>
      <c r="K108" s="30"/>
      <c r="L108"/>
      <c r="M108" s="31" t="s">
        <v>113</v>
      </c>
      <c r="N108" s="88">
        <v>7</v>
      </c>
      <c r="O108" s="44" t="s">
        <v>188</v>
      </c>
      <c r="P108" s="56"/>
    </row>
    <row r="109" spans="2:16" x14ac:dyDescent="0.2">
      <c r="B109" s="205" t="s">
        <v>179</v>
      </c>
      <c r="C109" s="102">
        <v>4500</v>
      </c>
      <c r="D109" s="13">
        <v>0</v>
      </c>
      <c r="E109" s="13"/>
      <c r="F109" s="43"/>
      <c r="G109" s="47" t="s">
        <v>420</v>
      </c>
      <c r="H109" s="48"/>
      <c r="I109" s="209"/>
      <c r="K109" s="30"/>
      <c r="L109"/>
      <c r="M109" s="31"/>
      <c r="N109" s="35"/>
      <c r="O109"/>
      <c r="P109" s="56"/>
    </row>
    <row r="110" spans="2:16" ht="13.5" thickBot="1" x14ac:dyDescent="0.25">
      <c r="B110" s="205" t="s">
        <v>180</v>
      </c>
      <c r="C110" s="102">
        <v>4000</v>
      </c>
      <c r="D110" s="13">
        <v>0</v>
      </c>
      <c r="E110" s="13"/>
      <c r="F110" s="43"/>
      <c r="G110" s="47" t="s">
        <v>420</v>
      </c>
      <c r="H110" s="48"/>
      <c r="I110" s="209"/>
      <c r="K110" s="30"/>
      <c r="L110"/>
      <c r="M110" s="31"/>
      <c r="N110" s="97">
        <f>SUM(N105:N108)</f>
        <v>21</v>
      </c>
      <c r="O110"/>
      <c r="P110" s="56"/>
    </row>
    <row r="111" spans="2:16" ht="27" thickTop="1" thickBot="1" x14ac:dyDescent="0.25">
      <c r="B111" s="205" t="s">
        <v>329</v>
      </c>
      <c r="C111" s="102">
        <v>750</v>
      </c>
      <c r="D111" s="13">
        <v>0</v>
      </c>
      <c r="E111" s="13"/>
      <c r="F111" s="13"/>
      <c r="G111" s="44" t="s">
        <v>413</v>
      </c>
      <c r="H111" s="41"/>
      <c r="I111" s="196"/>
      <c r="K111" s="30"/>
      <c r="L111"/>
      <c r="M111" s="31"/>
      <c r="N111" s="35"/>
      <c r="O111"/>
      <c r="P111" s="56"/>
    </row>
    <row r="112" spans="2:16" x14ac:dyDescent="0.2">
      <c r="B112" s="210" t="s">
        <v>59</v>
      </c>
      <c r="C112" s="102">
        <v>0</v>
      </c>
      <c r="D112" s="13">
        <v>0</v>
      </c>
      <c r="E112" s="13"/>
      <c r="F112" s="43"/>
      <c r="G112" s="82"/>
      <c r="H112" s="86" t="s">
        <v>139</v>
      </c>
      <c r="I112" s="87" t="s">
        <v>140</v>
      </c>
      <c r="K112" s="30"/>
      <c r="P112" s="56"/>
    </row>
    <row r="113" spans="2:16" ht="13.5" thickBot="1" x14ac:dyDescent="0.25">
      <c r="B113" s="205" t="s">
        <v>181</v>
      </c>
      <c r="C113" s="13">
        <f>I100*I101</f>
        <v>4200</v>
      </c>
      <c r="D113" s="13">
        <v>0</v>
      </c>
      <c r="E113" s="13"/>
      <c r="F113" s="233"/>
      <c r="G113" s="83" t="s">
        <v>141</v>
      </c>
      <c r="H113" s="263">
        <f>SUM(C109:C113)-SUM(E101:E108)</f>
        <v>7830</v>
      </c>
      <c r="I113" s="85">
        <f>SUM(D109:D113)-SUM(F101:F108)</f>
        <v>0</v>
      </c>
      <c r="K113" s="30"/>
      <c r="L113" s="44" t="s">
        <v>153</v>
      </c>
      <c r="M113"/>
      <c r="N113"/>
      <c r="O113" s="89">
        <v>200</v>
      </c>
      <c r="P113" s="29"/>
    </row>
    <row r="114" spans="2:16" x14ac:dyDescent="0.2">
      <c r="B114" s="251"/>
      <c r="C114" s="190"/>
      <c r="D114" s="190"/>
      <c r="E114" s="190"/>
      <c r="F114" s="190"/>
      <c r="G114" s="44"/>
      <c r="H114" s="41"/>
      <c r="I114" s="196"/>
      <c r="K114" s="30"/>
      <c r="P114" s="29"/>
    </row>
    <row r="115" spans="2:16" ht="13.5" thickBot="1" x14ac:dyDescent="0.25">
      <c r="B115" s="251"/>
      <c r="C115" s="190"/>
      <c r="D115" s="190"/>
      <c r="E115" s="190"/>
      <c r="F115" s="190"/>
      <c r="G115" s="44"/>
      <c r="H115" s="41"/>
      <c r="I115" s="196"/>
      <c r="K115" s="30"/>
      <c r="P115" s="29"/>
    </row>
    <row r="116" spans="2:16" ht="13.5" thickBot="1" x14ac:dyDescent="0.25">
      <c r="B116" s="236" t="s">
        <v>124</v>
      </c>
      <c r="C116" s="237">
        <v>0</v>
      </c>
      <c r="D116" s="13">
        <v>0</v>
      </c>
      <c r="E116" s="2"/>
      <c r="F116" s="42"/>
      <c r="G116" s="47" t="s">
        <v>351</v>
      </c>
      <c r="H116" s="45"/>
      <c r="I116" s="204"/>
      <c r="K116" s="30"/>
      <c r="P116" s="29"/>
    </row>
    <row r="117" spans="2:16" ht="13.5" thickBot="1" x14ac:dyDescent="0.25">
      <c r="B117" s="253"/>
      <c r="C117" s="190"/>
      <c r="D117" s="190"/>
      <c r="E117" s="1"/>
      <c r="G117" s="44" t="s">
        <v>377</v>
      </c>
      <c r="I117" s="29"/>
      <c r="K117" s="30"/>
      <c r="P117" s="56"/>
    </row>
    <row r="118" spans="2:16" ht="13.5" thickBot="1" x14ac:dyDescent="0.25">
      <c r="B118" s="236" t="s">
        <v>184</v>
      </c>
      <c r="C118" s="254">
        <v>0</v>
      </c>
      <c r="D118" s="218">
        <v>0</v>
      </c>
      <c r="E118" s="219"/>
      <c r="F118" s="255"/>
      <c r="G118" s="220"/>
      <c r="H118" s="221"/>
      <c r="I118" s="222"/>
      <c r="K118" s="55"/>
      <c r="L118" s="94"/>
      <c r="M118" s="94"/>
      <c r="N118" s="94"/>
      <c r="O118" s="94"/>
      <c r="P118" s="95"/>
    </row>
    <row r="119" spans="2:16" ht="13.5" thickBot="1" x14ac:dyDescent="0.25">
      <c r="B119" s="55"/>
      <c r="C119" s="262"/>
      <c r="D119" s="262"/>
      <c r="E119" s="262"/>
      <c r="F119" s="262"/>
      <c r="G119"/>
      <c r="K119"/>
      <c r="L119"/>
      <c r="M119"/>
      <c r="N119"/>
      <c r="O119"/>
      <c r="P119"/>
    </row>
    <row r="120" spans="2:16" ht="18.75" thickBot="1" x14ac:dyDescent="0.3">
      <c r="B120" s="260" t="s">
        <v>310</v>
      </c>
      <c r="C120" s="261">
        <f>SUM(C5:C119)</f>
        <v>52725</v>
      </c>
      <c r="D120" s="261">
        <f>SUM(D5:D119)</f>
        <v>0</v>
      </c>
      <c r="E120" s="261">
        <f>SUM(E5:E119)</f>
        <v>54622</v>
      </c>
      <c r="F120" s="234">
        <f>SUM(F5:F119)</f>
        <v>0</v>
      </c>
      <c r="G120"/>
      <c r="K120"/>
      <c r="L120"/>
      <c r="M120"/>
      <c r="N120"/>
      <c r="O120"/>
      <c r="P120"/>
    </row>
    <row r="121" spans="2:16" ht="18.75" thickBot="1" x14ac:dyDescent="0.3">
      <c r="B121" s="239"/>
      <c r="C121" s="238"/>
      <c r="D121" s="238"/>
      <c r="E121" s="238"/>
      <c r="F121" s="238"/>
      <c r="G121"/>
      <c r="K121"/>
      <c r="L121"/>
      <c r="M121"/>
      <c r="N121"/>
      <c r="O121"/>
      <c r="P121"/>
    </row>
    <row r="122" spans="2:16" ht="18.75" thickBot="1" x14ac:dyDescent="0.3">
      <c r="B122" s="328" t="s">
        <v>142</v>
      </c>
      <c r="C122" s="329"/>
      <c r="D122" s="240">
        <f>C120-E120</f>
        <v>-1897</v>
      </c>
      <c r="G122" s="235"/>
      <c r="H122" s="51"/>
      <c r="I122" s="51"/>
      <c r="K122"/>
      <c r="L122"/>
      <c r="M122"/>
      <c r="N122"/>
      <c r="O122"/>
      <c r="P122"/>
    </row>
    <row r="125" spans="2:16" x14ac:dyDescent="0.2">
      <c r="D125" s="195" t="s">
        <v>285</v>
      </c>
      <c r="E125" s="195" t="s">
        <v>286</v>
      </c>
    </row>
    <row r="128" spans="2:16" x14ac:dyDescent="0.2">
      <c r="B128" s="190" t="s">
        <v>284</v>
      </c>
      <c r="C128" s="190"/>
      <c r="D128" s="21">
        <f>C120</f>
        <v>52725</v>
      </c>
      <c r="E128" s="21">
        <f>E120</f>
        <v>54622</v>
      </c>
    </row>
    <row r="129" spans="2:7" x14ac:dyDescent="0.2">
      <c r="B129" s="21"/>
    </row>
    <row r="130" spans="2:7" x14ac:dyDescent="0.2">
      <c r="B130" s="21"/>
    </row>
    <row r="131" spans="2:7" x14ac:dyDescent="0.2">
      <c r="B131" s="191" t="s">
        <v>288</v>
      </c>
      <c r="C131" s="191"/>
      <c r="D131" s="288">
        <v>0</v>
      </c>
      <c r="E131" s="288">
        <v>0</v>
      </c>
    </row>
    <row r="132" spans="2:7" x14ac:dyDescent="0.2">
      <c r="B132" s="191" t="s">
        <v>289</v>
      </c>
      <c r="C132" s="191"/>
      <c r="D132" s="288">
        <v>0</v>
      </c>
      <c r="E132" s="288">
        <v>0</v>
      </c>
      <c r="G132"/>
    </row>
    <row r="133" spans="2:7" x14ac:dyDescent="0.2">
      <c r="B133" s="192"/>
      <c r="C133" s="192"/>
      <c r="D133" s="193"/>
      <c r="E133" s="193"/>
      <c r="G133"/>
    </row>
    <row r="134" spans="2:7" x14ac:dyDescent="0.2">
      <c r="B134" s="192"/>
      <c r="C134" s="192"/>
      <c r="G134"/>
    </row>
    <row r="135" spans="2:7" ht="26.25" thickBot="1" x14ac:dyDescent="0.25">
      <c r="B135" s="303" t="s">
        <v>287</v>
      </c>
      <c r="C135" s="303"/>
      <c r="D135" s="304">
        <f>SUM(D128:D133)</f>
        <v>52725</v>
      </c>
      <c r="E135" s="304">
        <f>SUM(E128:E133)</f>
        <v>54622</v>
      </c>
      <c r="G135"/>
    </row>
    <row r="136" spans="2:7" ht="13.5" thickTop="1" x14ac:dyDescent="0.2">
      <c r="G136"/>
    </row>
    <row r="137" spans="2:7" x14ac:dyDescent="0.2">
      <c r="G137"/>
    </row>
    <row r="138" spans="2:7" x14ac:dyDescent="0.2">
      <c r="G138"/>
    </row>
    <row r="139" spans="2:7" x14ac:dyDescent="0.2">
      <c r="G139"/>
    </row>
    <row r="140" spans="2:7" x14ac:dyDescent="0.2">
      <c r="G140"/>
    </row>
    <row r="141" spans="2:7" x14ac:dyDescent="0.2">
      <c r="G141"/>
    </row>
    <row r="142" spans="2:7" x14ac:dyDescent="0.2">
      <c r="G142"/>
    </row>
    <row r="143" spans="2:7" x14ac:dyDescent="0.2">
      <c r="G143"/>
    </row>
    <row r="144" spans="2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</sheetData>
  <mergeCells count="5">
    <mergeCell ref="B1:I1"/>
    <mergeCell ref="E3:F3"/>
    <mergeCell ref="K3:P3"/>
    <mergeCell ref="G4:I4"/>
    <mergeCell ref="B122:C122"/>
  </mergeCells>
  <pageMargins left="0.25" right="0.25" top="0.75" bottom="0.75" header="0.3" footer="0.3"/>
  <pageSetup scale="48" fitToHeight="0" orientation="portrait" r:id="rId1"/>
  <headerFooter>
    <oddFooter>Page &amp;P of &amp;N</oddFooter>
  </headerFooter>
  <rowBreaks count="1" manualBreakCount="1">
    <brk id="82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3182-C3BE-4C0F-AD99-2DEC215D5674}">
  <sheetPr>
    <tabColor rgb="FFFFFF00"/>
  </sheetPr>
  <dimension ref="B1:P152"/>
  <sheetViews>
    <sheetView topLeftCell="A103" zoomScale="93" zoomScaleNormal="93" workbookViewId="0">
      <selection activeCell="G9" sqref="G9"/>
    </sheetView>
  </sheetViews>
  <sheetFormatPr defaultColWidth="9.140625" defaultRowHeight="12.75" x14ac:dyDescent="0.2"/>
  <cols>
    <col min="1" max="1" width="2.28515625" style="1" customWidth="1"/>
    <col min="2" max="2" width="25.140625" style="1" customWidth="1"/>
    <col min="3" max="3" width="13.28515625" style="21" customWidth="1"/>
    <col min="4" max="4" width="12.28515625" style="21" customWidth="1"/>
    <col min="5" max="5" width="13.28515625" style="21" customWidth="1"/>
    <col min="6" max="6" width="11.5703125" style="21" customWidth="1"/>
    <col min="7" max="7" width="19.140625" style="1" customWidth="1"/>
    <col min="8" max="8" width="17" style="1" customWidth="1"/>
    <col min="9" max="9" width="19.28515625" style="1" customWidth="1"/>
    <col min="10" max="10" width="14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2:16" ht="24" thickBot="1" x14ac:dyDescent="0.4">
      <c r="B1" s="317" t="s">
        <v>383</v>
      </c>
      <c r="C1" s="318"/>
      <c r="D1" s="318"/>
      <c r="E1" s="318"/>
      <c r="F1" s="318"/>
      <c r="G1" s="318"/>
      <c r="H1" s="318"/>
      <c r="I1" s="319"/>
      <c r="J1" s="41"/>
      <c r="L1"/>
      <c r="M1"/>
      <c r="N1"/>
      <c r="O1"/>
    </row>
    <row r="2" spans="2:16" ht="24" thickBot="1" x14ac:dyDescent="0.4">
      <c r="B2" s="9"/>
      <c r="C2" s="18"/>
      <c r="D2" s="18"/>
      <c r="E2" s="18"/>
      <c r="F2" s="18"/>
      <c r="G2" s="9"/>
      <c r="H2" s="9"/>
      <c r="I2" s="71"/>
      <c r="K2"/>
      <c r="L2"/>
      <c r="M2"/>
      <c r="N2"/>
      <c r="O2"/>
    </row>
    <row r="3" spans="2:16" ht="24" thickBot="1" x14ac:dyDescent="0.4">
      <c r="B3" s="292"/>
      <c r="C3" s="293" t="s">
        <v>33</v>
      </c>
      <c r="D3" s="294"/>
      <c r="E3" s="320" t="s">
        <v>161</v>
      </c>
      <c r="F3" s="321"/>
      <c r="G3" s="295"/>
      <c r="H3" s="296"/>
      <c r="I3" s="297"/>
      <c r="K3" s="322" t="s">
        <v>309</v>
      </c>
      <c r="L3" s="323"/>
      <c r="M3" s="323"/>
      <c r="N3" s="323"/>
      <c r="O3" s="323"/>
      <c r="P3" s="324"/>
    </row>
    <row r="4" spans="2:16" ht="18" x14ac:dyDescent="0.25">
      <c r="B4" s="298" t="s">
        <v>51</v>
      </c>
      <c r="C4" s="299" t="s">
        <v>349</v>
      </c>
      <c r="D4" s="299" t="s">
        <v>30</v>
      </c>
      <c r="E4" s="299" t="s">
        <v>349</v>
      </c>
      <c r="F4" s="299" t="s">
        <v>30</v>
      </c>
      <c r="G4" s="325" t="s">
        <v>38</v>
      </c>
      <c r="H4" s="326"/>
      <c r="I4" s="327"/>
      <c r="J4" s="25"/>
      <c r="K4" s="223"/>
      <c r="L4" s="26"/>
      <c r="M4" s="26"/>
      <c r="N4" s="26"/>
      <c r="O4" s="26"/>
      <c r="P4" s="27"/>
    </row>
    <row r="5" spans="2:16" ht="13.5" thickBot="1" x14ac:dyDescent="0.25">
      <c r="B5" s="203"/>
      <c r="C5" s="19"/>
      <c r="D5" s="19"/>
      <c r="E5" s="19"/>
      <c r="F5" s="42"/>
      <c r="I5" s="29"/>
      <c r="K5" s="28"/>
      <c r="L5"/>
      <c r="M5"/>
      <c r="N5"/>
      <c r="O5"/>
      <c r="P5" s="29"/>
    </row>
    <row r="6" spans="2:16" ht="13.5" thickBot="1" x14ac:dyDescent="0.25">
      <c r="B6" s="208"/>
      <c r="C6" s="19"/>
      <c r="D6" s="19"/>
      <c r="E6" s="13"/>
      <c r="F6" s="43"/>
      <c r="G6" s="276" t="s">
        <v>143</v>
      </c>
      <c r="H6" s="277" t="s">
        <v>190</v>
      </c>
      <c r="I6" s="27"/>
      <c r="K6" s="30"/>
      <c r="L6" s="125" t="s">
        <v>47</v>
      </c>
      <c r="M6" s="126"/>
      <c r="P6" s="29"/>
    </row>
    <row r="7" spans="2:16" x14ac:dyDescent="0.2">
      <c r="B7" s="205" t="s">
        <v>193</v>
      </c>
      <c r="C7" s="13">
        <f>(G7*H7) +(G8*H8)</f>
        <v>16200</v>
      </c>
      <c r="D7" s="13">
        <v>0</v>
      </c>
      <c r="E7" s="13"/>
      <c r="F7" s="43"/>
      <c r="G7" s="280">
        <f>SUM(O11:O12)</f>
        <v>18</v>
      </c>
      <c r="H7" s="281">
        <f>O22</f>
        <v>225</v>
      </c>
      <c r="I7" s="27" t="s">
        <v>206</v>
      </c>
      <c r="K7" s="30"/>
      <c r="L7" s="31"/>
      <c r="P7" s="29"/>
    </row>
    <row r="8" spans="2:16" ht="13.5" thickBot="1" x14ac:dyDescent="0.25">
      <c r="B8" s="205"/>
      <c r="C8" s="102"/>
      <c r="D8" s="13"/>
      <c r="E8" s="102"/>
      <c r="F8" s="43"/>
      <c r="G8" s="282">
        <f>SUM(O13:O16)</f>
        <v>54</v>
      </c>
      <c r="H8" s="283">
        <f>O23</f>
        <v>225</v>
      </c>
      <c r="I8" s="95" t="s">
        <v>207</v>
      </c>
      <c r="K8" s="30"/>
      <c r="M8" s="31"/>
      <c r="N8" s="64" t="s">
        <v>174</v>
      </c>
      <c r="O8" s="64" t="s">
        <v>175</v>
      </c>
      <c r="P8" s="29"/>
    </row>
    <row r="9" spans="2:16" ht="25.5" x14ac:dyDescent="0.2">
      <c r="B9" s="205" t="s">
        <v>391</v>
      </c>
      <c r="C9" s="102">
        <v>2000</v>
      </c>
      <c r="D9" s="13">
        <v>0</v>
      </c>
      <c r="E9" s="13"/>
      <c r="F9" s="43"/>
      <c r="G9" s="278"/>
      <c r="H9" s="279"/>
      <c r="I9" s="264"/>
      <c r="K9" s="30"/>
      <c r="M9" s="31"/>
      <c r="N9" s="177" t="s">
        <v>347</v>
      </c>
      <c r="O9" s="177" t="s">
        <v>386</v>
      </c>
      <c r="P9" s="29"/>
    </row>
    <row r="10" spans="2:16" x14ac:dyDescent="0.2">
      <c r="B10" s="205" t="s">
        <v>192</v>
      </c>
      <c r="C10" s="102">
        <v>0</v>
      </c>
      <c r="D10" s="13">
        <v>0</v>
      </c>
      <c r="E10" s="102"/>
      <c r="F10" s="43"/>
      <c r="G10" s="156" t="s">
        <v>335</v>
      </c>
      <c r="H10" s="73"/>
      <c r="I10" s="204"/>
      <c r="K10" s="30"/>
      <c r="M10" s="31"/>
      <c r="P10" s="29"/>
    </row>
    <row r="11" spans="2:16" x14ac:dyDescent="0.2">
      <c r="B11" s="205" t="s">
        <v>240</v>
      </c>
      <c r="C11" s="102">
        <v>0</v>
      </c>
      <c r="D11" s="13">
        <v>0</v>
      </c>
      <c r="E11" s="102"/>
      <c r="F11" s="43"/>
      <c r="G11" s="156" t="s">
        <v>314</v>
      </c>
      <c r="H11" s="73"/>
      <c r="I11" s="204"/>
      <c r="K11" s="30"/>
      <c r="M11" s="31" t="s">
        <v>108</v>
      </c>
      <c r="N11" s="58">
        <v>8</v>
      </c>
      <c r="O11" s="58">
        <v>8</v>
      </c>
      <c r="P11" s="66"/>
    </row>
    <row r="12" spans="2:16" x14ac:dyDescent="0.2">
      <c r="B12" s="205" t="s">
        <v>195</v>
      </c>
      <c r="C12" s="102">
        <v>0</v>
      </c>
      <c r="D12" s="13">
        <v>0</v>
      </c>
      <c r="E12" s="102"/>
      <c r="F12" s="43"/>
      <c r="G12" s="156" t="s">
        <v>225</v>
      </c>
      <c r="H12" s="73"/>
      <c r="I12" s="204"/>
      <c r="K12" s="30"/>
      <c r="M12" s="31" t="s">
        <v>109</v>
      </c>
      <c r="N12" s="58">
        <v>12</v>
      </c>
      <c r="O12" s="58">
        <v>10</v>
      </c>
      <c r="P12" s="66"/>
    </row>
    <row r="13" spans="2:16" x14ac:dyDescent="0.2">
      <c r="B13" s="205" t="s">
        <v>303</v>
      </c>
      <c r="C13" s="13">
        <f>P29*P31</f>
        <v>525</v>
      </c>
      <c r="D13" s="13">
        <v>0</v>
      </c>
      <c r="E13" s="13"/>
      <c r="F13" s="43"/>
      <c r="G13" s="156" t="s">
        <v>307</v>
      </c>
      <c r="H13" s="73"/>
      <c r="I13" s="204"/>
      <c r="K13" s="30"/>
      <c r="M13" s="31" t="s">
        <v>110</v>
      </c>
      <c r="N13" s="58">
        <v>13</v>
      </c>
      <c r="O13" s="58">
        <v>12</v>
      </c>
      <c r="P13" s="66"/>
    </row>
    <row r="14" spans="2:16" x14ac:dyDescent="0.2">
      <c r="B14" s="205" t="s">
        <v>389</v>
      </c>
      <c r="C14" s="102"/>
      <c r="D14" s="13"/>
      <c r="E14" s="102">
        <f>72*25</f>
        <v>1800</v>
      </c>
      <c r="F14" s="43">
        <v>0</v>
      </c>
      <c r="G14" s="47" t="s">
        <v>390</v>
      </c>
      <c r="H14" s="45"/>
      <c r="I14" s="204"/>
      <c r="K14" s="30"/>
      <c r="L14" s="31"/>
      <c r="M14" s="31" t="s">
        <v>111</v>
      </c>
      <c r="N14" s="58">
        <v>15</v>
      </c>
      <c r="O14" s="58">
        <v>12</v>
      </c>
      <c r="P14" s="66"/>
    </row>
    <row r="15" spans="2:16" x14ac:dyDescent="0.2">
      <c r="B15" s="206"/>
      <c r="C15" s="13"/>
      <c r="D15" s="13"/>
      <c r="E15" s="102"/>
      <c r="F15" s="43"/>
      <c r="G15" s="47"/>
      <c r="H15" s="45"/>
      <c r="I15" s="204"/>
      <c r="K15" s="30"/>
      <c r="L15" s="31"/>
      <c r="M15" s="31" t="s">
        <v>112</v>
      </c>
      <c r="N15" s="58">
        <v>15</v>
      </c>
      <c r="O15" s="58">
        <v>15</v>
      </c>
      <c r="P15" s="66"/>
    </row>
    <row r="16" spans="2:16" x14ac:dyDescent="0.2">
      <c r="B16" s="206" t="s">
        <v>164</v>
      </c>
      <c r="C16" s="13"/>
      <c r="D16" s="13"/>
      <c r="E16" s="102">
        <v>780</v>
      </c>
      <c r="F16" s="43">
        <v>0</v>
      </c>
      <c r="G16" s="47" t="s">
        <v>367</v>
      </c>
      <c r="H16" s="45"/>
      <c r="I16" s="204"/>
      <c r="K16" s="30"/>
      <c r="L16" s="31"/>
      <c r="M16" s="31" t="s">
        <v>113</v>
      </c>
      <c r="N16" s="88">
        <v>13</v>
      </c>
      <c r="O16" s="88">
        <v>15</v>
      </c>
      <c r="P16" s="66"/>
    </row>
    <row r="17" spans="2:16" x14ac:dyDescent="0.2">
      <c r="B17" s="206" t="s">
        <v>220</v>
      </c>
      <c r="C17" s="13"/>
      <c r="D17" s="13"/>
      <c r="E17" s="102">
        <v>65</v>
      </c>
      <c r="F17" s="43">
        <v>0</v>
      </c>
      <c r="G17" s="47" t="s">
        <v>332</v>
      </c>
      <c r="H17" s="45"/>
      <c r="I17" s="204"/>
      <c r="K17" s="30"/>
      <c r="L17" s="31"/>
      <c r="M17" s="31"/>
      <c r="N17" s="35"/>
      <c r="O17" s="35"/>
      <c r="P17" s="29"/>
    </row>
    <row r="18" spans="2:16" ht="13.5" thickBot="1" x14ac:dyDescent="0.25">
      <c r="B18" s="206" t="s">
        <v>311</v>
      </c>
      <c r="C18" s="13"/>
      <c r="D18" s="13"/>
      <c r="E18" s="102">
        <f>12*18</f>
        <v>216</v>
      </c>
      <c r="F18" s="43">
        <v>0</v>
      </c>
      <c r="G18" s="47" t="s">
        <v>393</v>
      </c>
      <c r="H18" s="48"/>
      <c r="I18" s="204"/>
      <c r="K18" s="30"/>
      <c r="L18" s="31"/>
      <c r="M18" s="31" t="s">
        <v>122</v>
      </c>
      <c r="N18" s="97">
        <f>SUM(N11:N16)</f>
        <v>76</v>
      </c>
      <c r="O18" s="97">
        <f>SUM(O11:O16)</f>
        <v>72</v>
      </c>
      <c r="P18" s="29"/>
    </row>
    <row r="19" spans="2:16" ht="13.5" thickTop="1" x14ac:dyDescent="0.2">
      <c r="B19" s="206"/>
      <c r="C19" s="13"/>
      <c r="D19" s="13"/>
      <c r="E19" s="102"/>
      <c r="F19" s="43"/>
      <c r="G19" s="47"/>
      <c r="H19" s="48"/>
      <c r="I19" s="204"/>
      <c r="K19" s="30"/>
      <c r="P19" s="29"/>
    </row>
    <row r="20" spans="2:16" ht="13.5" thickBot="1" x14ac:dyDescent="0.25">
      <c r="B20" s="206"/>
      <c r="C20" s="14"/>
      <c r="D20" s="14"/>
      <c r="E20" s="102"/>
      <c r="F20" s="43"/>
      <c r="G20" s="47"/>
      <c r="H20" s="48"/>
      <c r="I20" s="204"/>
      <c r="K20" s="30"/>
      <c r="L20"/>
      <c r="M20"/>
      <c r="N20"/>
      <c r="O20"/>
      <c r="P20" s="29"/>
    </row>
    <row r="21" spans="2:16" ht="13.5" thickBot="1" x14ac:dyDescent="0.25">
      <c r="B21" s="206" t="s">
        <v>171</v>
      </c>
      <c r="C21" s="14"/>
      <c r="D21" s="14"/>
      <c r="E21" s="102">
        <v>0</v>
      </c>
      <c r="F21" s="43">
        <v>0</v>
      </c>
      <c r="G21" s="47" t="s">
        <v>197</v>
      </c>
      <c r="H21" s="45"/>
      <c r="I21" s="204"/>
      <c r="K21" s="30"/>
      <c r="L21" s="125" t="s">
        <v>176</v>
      </c>
      <c r="M21" s="127"/>
      <c r="N21"/>
      <c r="P21" s="29"/>
    </row>
    <row r="22" spans="2:16" ht="12.75" customHeight="1" x14ac:dyDescent="0.2">
      <c r="B22" s="206" t="s">
        <v>157</v>
      </c>
      <c r="C22" s="14"/>
      <c r="D22" s="14"/>
      <c r="E22" s="102">
        <v>0</v>
      </c>
      <c r="F22" s="43">
        <v>0</v>
      </c>
      <c r="G22" s="47" t="s">
        <v>292</v>
      </c>
      <c r="H22" s="48"/>
      <c r="I22" s="204"/>
      <c r="K22" s="30"/>
      <c r="L22" s="31"/>
      <c r="M22" s="31" t="s">
        <v>204</v>
      </c>
      <c r="N22" s="44"/>
      <c r="O22" s="57">
        <v>225</v>
      </c>
      <c r="P22" s="196" t="s">
        <v>200</v>
      </c>
    </row>
    <row r="23" spans="2:16" x14ac:dyDescent="0.2">
      <c r="B23" s="206"/>
      <c r="C23" s="13"/>
      <c r="D23" s="13"/>
      <c r="E23" s="102"/>
      <c r="F23" s="43"/>
      <c r="G23" s="79"/>
      <c r="H23" s="45"/>
      <c r="I23" s="207"/>
      <c r="K23" s="30"/>
      <c r="L23" s="31"/>
      <c r="M23" s="31" t="s">
        <v>205</v>
      </c>
      <c r="N23" s="44"/>
      <c r="O23" s="57">
        <v>225</v>
      </c>
      <c r="P23" s="29"/>
    </row>
    <row r="24" spans="2:16" x14ac:dyDescent="0.2">
      <c r="B24" s="208"/>
      <c r="C24" s="19"/>
      <c r="D24" s="19"/>
      <c r="E24" s="19"/>
      <c r="F24" s="19"/>
      <c r="G24" s="47" t="s">
        <v>357</v>
      </c>
      <c r="H24" s="45"/>
      <c r="I24" s="204"/>
      <c r="K24" s="30"/>
      <c r="P24" s="29"/>
    </row>
    <row r="25" spans="2:16" ht="26.25" thickBot="1" x14ac:dyDescent="0.25">
      <c r="B25" s="205" t="s">
        <v>334</v>
      </c>
      <c r="C25" s="13"/>
      <c r="D25" s="13"/>
      <c r="E25" s="13">
        <f>P48</f>
        <v>0</v>
      </c>
      <c r="F25" s="43">
        <v>0</v>
      </c>
      <c r="G25" s="47" t="s">
        <v>170</v>
      </c>
      <c r="H25" s="45"/>
      <c r="I25" s="204"/>
      <c r="K25" s="30"/>
      <c r="P25" s="29"/>
    </row>
    <row r="26" spans="2:16" ht="26.25" thickBot="1" x14ac:dyDescent="0.25">
      <c r="B26" s="205" t="s">
        <v>169</v>
      </c>
      <c r="C26" s="13">
        <f>N45*O51</f>
        <v>0</v>
      </c>
      <c r="D26" s="13">
        <v>0</v>
      </c>
      <c r="E26" s="13"/>
      <c r="F26" s="43"/>
      <c r="G26" s="47" t="s">
        <v>170</v>
      </c>
      <c r="H26" s="45"/>
      <c r="I26" s="204"/>
      <c r="K26" s="30"/>
      <c r="L26" s="125" t="s">
        <v>304</v>
      </c>
      <c r="M26" s="127"/>
      <c r="N26" s="126"/>
      <c r="O26" s="118" t="s">
        <v>360</v>
      </c>
      <c r="P26" s="187" t="s">
        <v>361</v>
      </c>
    </row>
    <row r="27" spans="2:16" x14ac:dyDescent="0.2">
      <c r="B27" s="205"/>
      <c r="C27" s="13"/>
      <c r="D27" s="13"/>
      <c r="E27" s="13"/>
      <c r="F27" s="43"/>
      <c r="G27" s="47"/>
      <c r="H27" s="45"/>
      <c r="I27" s="204"/>
      <c r="K27" s="30"/>
      <c r="L27" s="31"/>
      <c r="M27" s="31"/>
      <c r="O27" s="177" t="str">
        <f>N9</f>
        <v>2023/2024</v>
      </c>
      <c r="P27" s="189" t="str">
        <f>O9</f>
        <v>2024/2025</v>
      </c>
    </row>
    <row r="28" spans="2:16" x14ac:dyDescent="0.2">
      <c r="B28" s="206"/>
      <c r="C28" s="13"/>
      <c r="D28" s="13"/>
      <c r="E28" s="102"/>
      <c r="F28" s="43"/>
      <c r="G28" s="47"/>
      <c r="H28" s="48"/>
      <c r="I28" s="209"/>
      <c r="K28" s="30"/>
      <c r="P28" s="29"/>
    </row>
    <row r="29" spans="2:16" x14ac:dyDescent="0.2">
      <c r="B29" s="206" t="s">
        <v>221</v>
      </c>
      <c r="C29" s="13"/>
      <c r="D29" s="13"/>
      <c r="E29" s="102">
        <f>12*75</f>
        <v>900</v>
      </c>
      <c r="F29" s="43">
        <v>0</v>
      </c>
      <c r="G29" s="47" t="s">
        <v>353</v>
      </c>
      <c r="H29" s="48"/>
      <c r="I29" s="209"/>
      <c r="K29" s="30"/>
      <c r="M29" s="31" t="s">
        <v>305</v>
      </c>
      <c r="O29" s="68">
        <v>7</v>
      </c>
      <c r="P29" s="59">
        <v>7</v>
      </c>
    </row>
    <row r="30" spans="2:16" x14ac:dyDescent="0.2">
      <c r="B30" s="206" t="s">
        <v>212</v>
      </c>
      <c r="C30" s="13"/>
      <c r="D30" s="13"/>
      <c r="E30" s="102">
        <f>2500+2500+1500</f>
        <v>6500</v>
      </c>
      <c r="F30" s="43">
        <v>0</v>
      </c>
      <c r="G30" s="47" t="s">
        <v>394</v>
      </c>
      <c r="H30" s="48"/>
      <c r="I30" s="209"/>
      <c r="K30" s="30"/>
      <c r="L30" s="31"/>
      <c r="M30" s="31"/>
      <c r="N30" s="44"/>
      <c r="O30" s="68"/>
      <c r="P30" s="290"/>
    </row>
    <row r="31" spans="2:16" x14ac:dyDescent="0.2">
      <c r="B31" s="206" t="s">
        <v>291</v>
      </c>
      <c r="C31" s="13"/>
      <c r="D31" s="13"/>
      <c r="E31" s="102">
        <v>0</v>
      </c>
      <c r="F31" s="43">
        <v>0</v>
      </c>
      <c r="G31" s="47" t="s">
        <v>358</v>
      </c>
      <c r="H31" s="48"/>
      <c r="I31" s="209"/>
      <c r="K31" s="30"/>
      <c r="L31" s="31"/>
      <c r="M31" s="31" t="s">
        <v>306</v>
      </c>
      <c r="N31" s="44"/>
      <c r="O31" s="289">
        <v>75</v>
      </c>
      <c r="P31" s="291">
        <v>75</v>
      </c>
    </row>
    <row r="32" spans="2:16" x14ac:dyDescent="0.2">
      <c r="B32" s="205" t="s">
        <v>14</v>
      </c>
      <c r="C32" s="13"/>
      <c r="D32" s="13"/>
      <c r="E32" s="102">
        <v>600</v>
      </c>
      <c r="F32" s="43">
        <v>0</v>
      </c>
      <c r="G32" s="47" t="s">
        <v>396</v>
      </c>
      <c r="H32" s="48"/>
      <c r="I32" s="209"/>
      <c r="K32" s="30"/>
      <c r="O32" s="68"/>
      <c r="P32" s="29"/>
    </row>
    <row r="33" spans="2:16" x14ac:dyDescent="0.2">
      <c r="B33" s="205" t="s">
        <v>395</v>
      </c>
      <c r="C33" s="13"/>
      <c r="D33" s="13"/>
      <c r="E33" s="102">
        <v>250</v>
      </c>
      <c r="F33" s="43">
        <v>0</v>
      </c>
      <c r="G33" s="47"/>
      <c r="H33" s="48"/>
      <c r="I33" s="209"/>
      <c r="K33" s="30"/>
      <c r="L33" s="31"/>
      <c r="M33" s="31"/>
      <c r="N33" s="44"/>
      <c r="O33" s="146"/>
      <c r="P33" s="29"/>
    </row>
    <row r="34" spans="2:16" ht="13.5" thickBot="1" x14ac:dyDescent="0.25">
      <c r="B34" s="205" t="s">
        <v>350</v>
      </c>
      <c r="C34" s="13"/>
      <c r="D34" s="13"/>
      <c r="E34" s="102">
        <v>2000</v>
      </c>
      <c r="F34" s="43"/>
      <c r="G34" s="47" t="s">
        <v>392</v>
      </c>
      <c r="H34" s="48"/>
      <c r="I34" s="209"/>
      <c r="K34" s="30"/>
      <c r="L34" s="31"/>
      <c r="M34" s="31"/>
      <c r="N34" s="44"/>
      <c r="O34" s="146"/>
      <c r="P34" s="29"/>
    </row>
    <row r="35" spans="2:16" ht="13.5" thickBot="1" x14ac:dyDescent="0.25">
      <c r="B35" s="205" t="s">
        <v>22</v>
      </c>
      <c r="C35" s="13"/>
      <c r="D35" s="13"/>
      <c r="E35" s="102">
        <v>500</v>
      </c>
      <c r="F35" s="43">
        <v>0</v>
      </c>
      <c r="G35" s="47" t="s">
        <v>187</v>
      </c>
      <c r="H35" s="48"/>
      <c r="I35" s="209"/>
      <c r="K35" s="30"/>
      <c r="L35" s="125" t="s">
        <v>177</v>
      </c>
      <c r="M35" s="128"/>
      <c r="P35" s="29"/>
    </row>
    <row r="36" spans="2:16" x14ac:dyDescent="0.2">
      <c r="B36" s="205" t="s">
        <v>354</v>
      </c>
      <c r="C36" s="301"/>
      <c r="D36" s="13"/>
      <c r="E36" s="102">
        <f>O18*25</f>
        <v>1800</v>
      </c>
      <c r="F36" s="43">
        <v>0</v>
      </c>
      <c r="G36" s="47" t="s">
        <v>397</v>
      </c>
      <c r="H36" s="48"/>
      <c r="I36" s="209"/>
      <c r="K36" s="30"/>
      <c r="N36" s="118" t="s">
        <v>117</v>
      </c>
      <c r="P36" s="29"/>
    </row>
    <row r="37" spans="2:16" ht="25.5" x14ac:dyDescent="0.2">
      <c r="B37" s="205" t="s">
        <v>214</v>
      </c>
      <c r="C37" s="13"/>
      <c r="D37" s="13"/>
      <c r="E37" s="102">
        <v>0</v>
      </c>
      <c r="F37" s="43">
        <v>0</v>
      </c>
      <c r="G37" s="47" t="s">
        <v>319</v>
      </c>
      <c r="H37" s="48"/>
      <c r="I37" s="209"/>
      <c r="K37" s="30"/>
      <c r="N37" s="64" t="s">
        <v>242</v>
      </c>
      <c r="O37" s="64" t="s">
        <v>166</v>
      </c>
      <c r="P37" s="186" t="s">
        <v>122</v>
      </c>
    </row>
    <row r="38" spans="2:16" ht="15" x14ac:dyDescent="0.35">
      <c r="B38" s="205"/>
      <c r="C38" s="13"/>
      <c r="D38" s="13"/>
      <c r="E38" s="102"/>
      <c r="F38" s="43"/>
      <c r="G38" s="47"/>
      <c r="H38" s="48"/>
      <c r="I38" s="209"/>
      <c r="K38" s="30"/>
      <c r="M38" s="115" t="s">
        <v>165</v>
      </c>
      <c r="N38" s="36" t="s">
        <v>243</v>
      </c>
      <c r="O38" s="36" t="s">
        <v>167</v>
      </c>
      <c r="P38" s="40" t="s">
        <v>168</v>
      </c>
    </row>
    <row r="39" spans="2:16" x14ac:dyDescent="0.2">
      <c r="B39" s="205"/>
      <c r="C39" s="13"/>
      <c r="D39" s="13"/>
      <c r="E39" s="102"/>
      <c r="F39" s="43"/>
      <c r="G39" s="47"/>
      <c r="H39" s="48"/>
      <c r="I39" s="209"/>
      <c r="K39" s="30"/>
      <c r="L39" s="68">
        <f t="shared" ref="L39:L44" si="0">O11</f>
        <v>8</v>
      </c>
      <c r="M39" s="31" t="s">
        <v>108</v>
      </c>
      <c r="N39" s="113">
        <v>0</v>
      </c>
      <c r="O39" s="106">
        <v>108</v>
      </c>
      <c r="P39" s="99">
        <f t="shared" ref="P39:P44" si="1">N39*O39</f>
        <v>0</v>
      </c>
    </row>
    <row r="40" spans="2:16" ht="25.5" x14ac:dyDescent="0.2">
      <c r="B40" s="205" t="s">
        <v>401</v>
      </c>
      <c r="C40" s="13"/>
      <c r="D40" s="13"/>
      <c r="E40" s="102">
        <v>289</v>
      </c>
      <c r="F40" s="43">
        <v>0</v>
      </c>
      <c r="G40" s="47" t="s">
        <v>400</v>
      </c>
      <c r="H40" s="48"/>
      <c r="I40" s="209"/>
      <c r="K40" s="30"/>
      <c r="L40" s="68">
        <f t="shared" si="0"/>
        <v>10</v>
      </c>
      <c r="M40" s="31" t="s">
        <v>109</v>
      </c>
      <c r="N40" s="113">
        <v>0</v>
      </c>
      <c r="O40" s="114">
        <f>O39</f>
        <v>108</v>
      </c>
      <c r="P40" s="99">
        <f t="shared" si="1"/>
        <v>0</v>
      </c>
    </row>
    <row r="41" spans="2:16" ht="25.5" x14ac:dyDescent="0.2">
      <c r="B41" s="205" t="s">
        <v>210</v>
      </c>
      <c r="C41" s="13"/>
      <c r="D41" s="13"/>
      <c r="E41" s="102">
        <v>270</v>
      </c>
      <c r="F41" s="43">
        <v>0</v>
      </c>
      <c r="G41" s="47" t="s">
        <v>217</v>
      </c>
      <c r="H41" s="48"/>
      <c r="I41" s="209"/>
      <c r="K41" s="30"/>
      <c r="L41" s="68">
        <f t="shared" si="0"/>
        <v>12</v>
      </c>
      <c r="M41" s="31" t="s">
        <v>110</v>
      </c>
      <c r="N41" s="113">
        <v>0</v>
      </c>
      <c r="O41" s="114">
        <f>O39</f>
        <v>108</v>
      </c>
      <c r="P41" s="99">
        <f t="shared" si="1"/>
        <v>0</v>
      </c>
    </row>
    <row r="42" spans="2:16" ht="25.5" x14ac:dyDescent="0.2">
      <c r="B42" s="210" t="s">
        <v>106</v>
      </c>
      <c r="C42" s="13"/>
      <c r="D42" s="13"/>
      <c r="E42" s="102">
        <v>730</v>
      </c>
      <c r="F42" s="43">
        <v>0</v>
      </c>
      <c r="G42" s="47" t="s">
        <v>369</v>
      </c>
      <c r="H42" s="48"/>
      <c r="I42" s="209"/>
      <c r="K42" s="30"/>
      <c r="L42" s="68">
        <f t="shared" si="0"/>
        <v>12</v>
      </c>
      <c r="M42" s="31" t="s">
        <v>111</v>
      </c>
      <c r="N42" s="113">
        <v>0</v>
      </c>
      <c r="O42" s="114">
        <f>O39</f>
        <v>108</v>
      </c>
      <c r="P42" s="99">
        <f t="shared" si="1"/>
        <v>0</v>
      </c>
    </row>
    <row r="43" spans="2:16" ht="25.5" x14ac:dyDescent="0.2">
      <c r="B43" s="205" t="s">
        <v>162</v>
      </c>
      <c r="C43" s="13"/>
      <c r="D43" s="13"/>
      <c r="E43" s="102">
        <v>25</v>
      </c>
      <c r="F43" s="43">
        <v>0</v>
      </c>
      <c r="G43" s="47" t="s">
        <v>290</v>
      </c>
      <c r="H43" s="45"/>
      <c r="I43" s="204"/>
      <c r="K43" s="30"/>
      <c r="L43" s="68">
        <f t="shared" si="0"/>
        <v>15</v>
      </c>
      <c r="M43" s="31" t="s">
        <v>112</v>
      </c>
      <c r="N43" s="113">
        <v>0</v>
      </c>
      <c r="O43" s="114">
        <f>O39</f>
        <v>108</v>
      </c>
      <c r="P43" s="99">
        <f t="shared" si="1"/>
        <v>0</v>
      </c>
    </row>
    <row r="44" spans="2:16" x14ac:dyDescent="0.2">
      <c r="B44" s="205" t="s">
        <v>2</v>
      </c>
      <c r="C44" s="13"/>
      <c r="D44" s="13"/>
      <c r="E44" s="102">
        <v>120</v>
      </c>
      <c r="F44" s="43">
        <v>0</v>
      </c>
      <c r="G44" s="47"/>
      <c r="H44" s="45"/>
      <c r="I44" s="204"/>
      <c r="K44" s="30"/>
      <c r="L44" s="68">
        <f t="shared" si="0"/>
        <v>15</v>
      </c>
      <c r="M44" s="31" t="s">
        <v>113</v>
      </c>
      <c r="N44" s="164">
        <v>0</v>
      </c>
      <c r="O44" s="114">
        <f>O39</f>
        <v>108</v>
      </c>
      <c r="P44" s="100">
        <f t="shared" si="1"/>
        <v>0</v>
      </c>
    </row>
    <row r="45" spans="2:16" x14ac:dyDescent="0.2">
      <c r="B45" s="205" t="s">
        <v>3</v>
      </c>
      <c r="C45" s="13"/>
      <c r="D45" s="13"/>
      <c r="E45" s="102">
        <v>50</v>
      </c>
      <c r="F45" s="43">
        <v>0</v>
      </c>
      <c r="G45" s="47"/>
      <c r="H45" s="45"/>
      <c r="I45" s="204"/>
      <c r="K45" s="30"/>
      <c r="M45" s="31"/>
      <c r="N45" s="64">
        <f>SUM(N39:N44)</f>
        <v>0</v>
      </c>
      <c r="O45" s="114"/>
      <c r="P45" s="99">
        <f>SUM(P39:P44)</f>
        <v>0</v>
      </c>
    </row>
    <row r="46" spans="2:16" x14ac:dyDescent="0.2">
      <c r="B46" s="205" t="s">
        <v>4</v>
      </c>
      <c r="C46" s="13"/>
      <c r="D46" s="13"/>
      <c r="E46" s="102">
        <v>0</v>
      </c>
      <c r="F46" s="43">
        <v>0</v>
      </c>
      <c r="G46" s="47" t="s">
        <v>387</v>
      </c>
      <c r="H46" s="48"/>
      <c r="I46" s="209"/>
      <c r="K46" s="30"/>
      <c r="M46" s="31"/>
      <c r="N46" s="98"/>
      <c r="O46" s="98"/>
      <c r="P46" s="99"/>
    </row>
    <row r="47" spans="2:16" x14ac:dyDescent="0.2">
      <c r="B47" s="206"/>
      <c r="C47" s="13"/>
      <c r="D47" s="13"/>
      <c r="E47" s="102"/>
      <c r="F47" s="43"/>
      <c r="G47" s="50"/>
      <c r="H47" s="48"/>
      <c r="I47" s="209"/>
      <c r="K47" s="30"/>
      <c r="M47" s="31" t="s">
        <v>203</v>
      </c>
      <c r="N47" s="154">
        <v>0</v>
      </c>
      <c r="O47" s="152">
        <f>O39</f>
        <v>108</v>
      </c>
      <c r="P47" s="99">
        <f t="shared" ref="P47" si="2">N47*O47</f>
        <v>0</v>
      </c>
    </row>
    <row r="48" spans="2:16" ht="13.5" thickBot="1" x14ac:dyDescent="0.25">
      <c r="B48" s="206" t="s">
        <v>11</v>
      </c>
      <c r="C48" s="13"/>
      <c r="D48" s="13"/>
      <c r="E48" s="102">
        <v>0</v>
      </c>
      <c r="F48" s="43">
        <v>0</v>
      </c>
      <c r="G48" s="50" t="s">
        <v>337</v>
      </c>
      <c r="H48" s="48"/>
      <c r="I48" s="209"/>
      <c r="K48" s="30"/>
      <c r="N48" s="155">
        <f>SUM(N45:N47)</f>
        <v>0</v>
      </c>
      <c r="O48" s="98"/>
      <c r="P48" s="153">
        <f>SUM(P45:P47)</f>
        <v>0</v>
      </c>
    </row>
    <row r="49" spans="2:16" ht="13.5" thickTop="1" x14ac:dyDescent="0.2">
      <c r="B49" s="205"/>
      <c r="C49" s="13"/>
      <c r="D49" s="13"/>
      <c r="E49" s="102"/>
      <c r="F49" s="43"/>
      <c r="G49" s="50"/>
      <c r="H49" s="48"/>
      <c r="I49" s="209"/>
      <c r="K49" s="30"/>
      <c r="P49" s="29"/>
    </row>
    <row r="50" spans="2:16" x14ac:dyDescent="0.2">
      <c r="B50" s="205" t="s">
        <v>42</v>
      </c>
      <c r="C50" s="13"/>
      <c r="D50" s="13"/>
      <c r="E50" s="102">
        <v>2000</v>
      </c>
      <c r="F50" s="43">
        <v>0</v>
      </c>
      <c r="G50" s="47" t="s">
        <v>338</v>
      </c>
      <c r="H50" s="48"/>
      <c r="I50" s="209"/>
      <c r="K50" s="30"/>
      <c r="P50" s="29"/>
    </row>
    <row r="51" spans="2:16" x14ac:dyDescent="0.2">
      <c r="B51" s="206" t="s">
        <v>399</v>
      </c>
      <c r="C51" s="13"/>
      <c r="D51" s="13"/>
      <c r="E51" s="102">
        <v>3000</v>
      </c>
      <c r="F51" s="43">
        <v>0</v>
      </c>
      <c r="G51" s="47"/>
      <c r="H51" s="48"/>
      <c r="I51" s="209"/>
      <c r="K51" s="28"/>
      <c r="M51" t="s">
        <v>218</v>
      </c>
      <c r="O51" s="106">
        <v>0</v>
      </c>
      <c r="P51" s="29"/>
    </row>
    <row r="52" spans="2:16" x14ac:dyDescent="0.2">
      <c r="B52" s="211" t="s">
        <v>163</v>
      </c>
      <c r="C52" s="13"/>
      <c r="D52" s="13"/>
      <c r="E52" s="102">
        <v>0</v>
      </c>
      <c r="F52" s="43">
        <v>0</v>
      </c>
      <c r="G52" s="50" t="s">
        <v>322</v>
      </c>
      <c r="H52" s="45"/>
      <c r="I52" s="204"/>
      <c r="K52" s="28"/>
      <c r="P52" s="29"/>
    </row>
    <row r="53" spans="2:16" x14ac:dyDescent="0.2">
      <c r="B53" s="206" t="s">
        <v>371</v>
      </c>
      <c r="C53" s="13"/>
      <c r="D53" s="13"/>
      <c r="E53" s="102">
        <f>60*15</f>
        <v>900</v>
      </c>
      <c r="F53" s="43">
        <v>0</v>
      </c>
      <c r="G53" s="47" t="s">
        <v>398</v>
      </c>
      <c r="H53" s="45"/>
      <c r="I53" s="204"/>
      <c r="K53" s="28"/>
      <c r="P53" s="29"/>
    </row>
    <row r="54" spans="2:16" ht="12.75" customHeight="1" thickBot="1" x14ac:dyDescent="0.25">
      <c r="B54" s="205" t="s">
        <v>173</v>
      </c>
      <c r="C54" s="13"/>
      <c r="D54" s="13"/>
      <c r="E54" s="102">
        <v>250</v>
      </c>
      <c r="F54" s="43">
        <v>0</v>
      </c>
      <c r="G54" s="50"/>
      <c r="H54" s="48"/>
      <c r="I54" s="209"/>
      <c r="K54" s="28"/>
      <c r="P54" s="29"/>
    </row>
    <row r="55" spans="2:16" ht="13.5" thickBot="1" x14ac:dyDescent="0.25">
      <c r="B55" s="206" t="s">
        <v>185</v>
      </c>
      <c r="C55" s="13"/>
      <c r="D55" s="13"/>
      <c r="E55" s="102">
        <v>100</v>
      </c>
      <c r="F55" s="43">
        <v>0</v>
      </c>
      <c r="G55" s="50"/>
      <c r="H55" s="48"/>
      <c r="I55" s="209"/>
      <c r="K55" s="28"/>
      <c r="L55" s="125" t="s">
        <v>388</v>
      </c>
      <c r="M55" s="129"/>
      <c r="N55" s="130"/>
      <c r="O55" s="130"/>
      <c r="P55" s="126"/>
    </row>
    <row r="56" spans="2:16" x14ac:dyDescent="0.2">
      <c r="B56" s="250"/>
      <c r="C56" s="190"/>
      <c r="D56" s="190"/>
      <c r="E56" s="231"/>
      <c r="F56" s="190"/>
      <c r="G56"/>
      <c r="H56" s="41"/>
      <c r="I56" s="196"/>
      <c r="K56" s="28"/>
      <c r="L56" s="31"/>
      <c r="M56" s="31"/>
      <c r="N56"/>
      <c r="O56"/>
      <c r="P56" s="29"/>
    </row>
    <row r="57" spans="2:16" ht="13.5" thickBot="1" x14ac:dyDescent="0.25">
      <c r="B57" s="30"/>
      <c r="I57" s="29"/>
      <c r="K57" s="28"/>
      <c r="P57" s="38" t="s">
        <v>122</v>
      </c>
    </row>
    <row r="58" spans="2:16" ht="13.5" thickBot="1" x14ac:dyDescent="0.25">
      <c r="B58" s="242" t="s">
        <v>160</v>
      </c>
      <c r="C58" s="230"/>
      <c r="D58" s="13"/>
      <c r="E58" s="13"/>
      <c r="F58" s="43"/>
      <c r="G58" s="47" t="s">
        <v>125</v>
      </c>
      <c r="H58" s="48"/>
      <c r="I58" s="212">
        <f>O68</f>
        <v>225</v>
      </c>
      <c r="K58" s="28"/>
      <c r="L58" s="31"/>
      <c r="M58" s="31"/>
      <c r="N58" s="35" t="s">
        <v>117</v>
      </c>
      <c r="O58" s="256" t="s">
        <v>119</v>
      </c>
      <c r="P58" s="39" t="s">
        <v>123</v>
      </c>
    </row>
    <row r="59" spans="2:16" ht="22.5" customHeight="1" x14ac:dyDescent="0.35">
      <c r="B59" s="241"/>
      <c r="C59" s="13"/>
      <c r="D59" s="13"/>
      <c r="E59" s="13"/>
      <c r="F59" s="43"/>
      <c r="G59" s="60" t="s">
        <v>126</v>
      </c>
      <c r="H59" s="61" t="s">
        <v>189</v>
      </c>
      <c r="I59" s="213" t="s">
        <v>191</v>
      </c>
      <c r="K59" s="28"/>
      <c r="L59" s="31"/>
      <c r="M59" s="31"/>
      <c r="N59" s="36" t="s">
        <v>118</v>
      </c>
      <c r="O59" s="36" t="s">
        <v>120</v>
      </c>
      <c r="P59" s="40" t="s">
        <v>121</v>
      </c>
    </row>
    <row r="60" spans="2:16" ht="15" customHeight="1" x14ac:dyDescent="0.2">
      <c r="B60" s="205" t="s">
        <v>127</v>
      </c>
      <c r="C60" s="13"/>
      <c r="D60" s="13"/>
      <c r="E60" s="13">
        <f t="shared" ref="E60:E63" si="3">$I$58*I60</f>
        <v>900</v>
      </c>
      <c r="F60" s="43">
        <v>0</v>
      </c>
      <c r="G60" s="105">
        <f t="shared" ref="G60:I65" si="4">N61</f>
        <v>8</v>
      </c>
      <c r="H60" s="305">
        <f t="shared" si="4"/>
        <v>4</v>
      </c>
      <c r="I60" s="214">
        <f t="shared" si="4"/>
        <v>4</v>
      </c>
      <c r="K60" s="28"/>
      <c r="P60" s="37"/>
    </row>
    <row r="61" spans="2:16" ht="12.75" customHeight="1" x14ac:dyDescent="0.2">
      <c r="B61" s="215" t="s">
        <v>128</v>
      </c>
      <c r="C61" s="13"/>
      <c r="D61" s="13"/>
      <c r="E61" s="257">
        <f t="shared" si="3"/>
        <v>1125</v>
      </c>
      <c r="F61" s="198">
        <v>0</v>
      </c>
      <c r="G61" s="105">
        <f t="shared" si="4"/>
        <v>10</v>
      </c>
      <c r="H61" s="306">
        <f t="shared" si="4"/>
        <v>4</v>
      </c>
      <c r="I61" s="216">
        <f t="shared" si="4"/>
        <v>5</v>
      </c>
      <c r="K61" s="28"/>
      <c r="L61" s="31"/>
      <c r="M61" s="31" t="s">
        <v>108</v>
      </c>
      <c r="N61" s="35">
        <f t="shared" ref="N61:N66" si="5">O11</f>
        <v>8</v>
      </c>
      <c r="O61" s="35">
        <v>4</v>
      </c>
      <c r="P61" s="59">
        <f>ROUNDUP((N61*O61)/9,0)</f>
        <v>4</v>
      </c>
    </row>
    <row r="62" spans="2:16" ht="12.75" customHeight="1" x14ac:dyDescent="0.2">
      <c r="B62" s="205" t="s">
        <v>129</v>
      </c>
      <c r="C62" s="13"/>
      <c r="D62" s="13"/>
      <c r="E62" s="13">
        <f t="shared" si="3"/>
        <v>1575</v>
      </c>
      <c r="F62" s="43">
        <v>0</v>
      </c>
      <c r="G62" s="105">
        <f t="shared" si="4"/>
        <v>12</v>
      </c>
      <c r="H62" s="305">
        <f t="shared" si="4"/>
        <v>5</v>
      </c>
      <c r="I62" s="214">
        <f t="shared" si="4"/>
        <v>7</v>
      </c>
      <c r="K62" s="28"/>
      <c r="L62" s="31"/>
      <c r="M62" s="31" t="s">
        <v>109</v>
      </c>
      <c r="N62" s="35">
        <f t="shared" si="5"/>
        <v>10</v>
      </c>
      <c r="O62" s="35">
        <v>4</v>
      </c>
      <c r="P62" s="59">
        <f>ROUNDUP((N62*O62)/9,0)</f>
        <v>5</v>
      </c>
    </row>
    <row r="63" spans="2:16" ht="12.75" customHeight="1" x14ac:dyDescent="0.2">
      <c r="B63" s="205" t="s">
        <v>130</v>
      </c>
      <c r="C63" s="13"/>
      <c r="D63" s="13"/>
      <c r="E63" s="13">
        <f t="shared" si="3"/>
        <v>1800</v>
      </c>
      <c r="F63" s="43">
        <v>0</v>
      </c>
      <c r="G63" s="105">
        <f t="shared" si="4"/>
        <v>12</v>
      </c>
      <c r="H63" s="305">
        <f t="shared" si="4"/>
        <v>6</v>
      </c>
      <c r="I63" s="214">
        <f t="shared" si="4"/>
        <v>8</v>
      </c>
      <c r="K63" s="28"/>
      <c r="L63" s="31"/>
      <c r="M63" s="31" t="s">
        <v>110</v>
      </c>
      <c r="N63" s="35">
        <f t="shared" si="5"/>
        <v>12</v>
      </c>
      <c r="O63" s="35">
        <v>5</v>
      </c>
      <c r="P63" s="59">
        <f t="shared" ref="P63:P64" si="6">ROUNDUP((N63*O63)/9,0)</f>
        <v>7</v>
      </c>
    </row>
    <row r="64" spans="2:16" ht="12.75" customHeight="1" x14ac:dyDescent="0.2">
      <c r="B64" s="205" t="s">
        <v>131</v>
      </c>
      <c r="C64" s="13"/>
      <c r="D64" s="13"/>
      <c r="E64" s="13">
        <f>$I$58*I64</f>
        <v>2700</v>
      </c>
      <c r="F64" s="43">
        <v>0</v>
      </c>
      <c r="G64" s="105">
        <f t="shared" si="4"/>
        <v>15</v>
      </c>
      <c r="H64" s="305">
        <f t="shared" si="4"/>
        <v>7</v>
      </c>
      <c r="I64" s="214">
        <f t="shared" si="4"/>
        <v>12</v>
      </c>
      <c r="K64" s="28"/>
      <c r="L64" s="31"/>
      <c r="M64" s="31" t="s">
        <v>111</v>
      </c>
      <c r="N64" s="35">
        <f t="shared" si="5"/>
        <v>12</v>
      </c>
      <c r="O64" s="35">
        <v>6</v>
      </c>
      <c r="P64" s="59">
        <f t="shared" si="6"/>
        <v>8</v>
      </c>
    </row>
    <row r="65" spans="2:16" ht="12.75" customHeight="1" x14ac:dyDescent="0.2">
      <c r="B65" s="205" t="s">
        <v>132</v>
      </c>
      <c r="C65" s="13"/>
      <c r="D65" s="13"/>
      <c r="E65" s="13">
        <f>$I$58*I65</f>
        <v>2700</v>
      </c>
      <c r="F65" s="43">
        <v>0</v>
      </c>
      <c r="G65" s="105">
        <f t="shared" si="4"/>
        <v>15</v>
      </c>
      <c r="H65" s="305">
        <f t="shared" si="4"/>
        <v>7</v>
      </c>
      <c r="I65" s="214">
        <f t="shared" si="4"/>
        <v>12</v>
      </c>
      <c r="K65" s="28"/>
      <c r="L65" s="31"/>
      <c r="M65" s="31" t="s">
        <v>112</v>
      </c>
      <c r="N65" s="35">
        <f t="shared" si="5"/>
        <v>15</v>
      </c>
      <c r="O65" s="35">
        <v>7</v>
      </c>
      <c r="P65" s="59">
        <f>ROUNDUP((N65*O65)/9,0)</f>
        <v>12</v>
      </c>
    </row>
    <row r="66" spans="2:16" ht="12.75" customHeight="1" x14ac:dyDescent="0.2">
      <c r="B66" s="30"/>
      <c r="I66" s="29"/>
      <c r="K66" s="28"/>
      <c r="L66" s="31"/>
      <c r="M66" s="31" t="s">
        <v>113</v>
      </c>
      <c r="N66" s="35">
        <f t="shared" si="5"/>
        <v>15</v>
      </c>
      <c r="O66" s="35">
        <v>7</v>
      </c>
      <c r="P66" s="59">
        <f>ROUNDUP((N66*O66)/9,0)</f>
        <v>12</v>
      </c>
    </row>
    <row r="67" spans="2:16" ht="13.5" thickBot="1" x14ac:dyDescent="0.25">
      <c r="B67" s="30"/>
      <c r="I67" s="29"/>
      <c r="K67" s="28"/>
      <c r="L67" s="31"/>
      <c r="P67" s="29"/>
    </row>
    <row r="68" spans="2:16" ht="25.5" x14ac:dyDescent="0.2">
      <c r="B68" s="259" t="s">
        <v>324</v>
      </c>
      <c r="C68" s="190"/>
      <c r="D68" s="190"/>
      <c r="E68" s="190"/>
      <c r="F68" s="190"/>
      <c r="G68" s="64"/>
      <c r="H68" s="118"/>
      <c r="I68" s="187"/>
      <c r="K68" s="28"/>
      <c r="L68" s="31" t="s">
        <v>114</v>
      </c>
      <c r="M68" s="31"/>
      <c r="N68"/>
      <c r="O68" s="57">
        <v>225</v>
      </c>
      <c r="P68" s="66"/>
    </row>
    <row r="69" spans="2:16" x14ac:dyDescent="0.2">
      <c r="B69" s="205" t="s">
        <v>325</v>
      </c>
      <c r="C69" s="230"/>
      <c r="D69" s="13"/>
      <c r="E69" s="102">
        <f>4*400</f>
        <v>1600</v>
      </c>
      <c r="F69" s="43">
        <v>0</v>
      </c>
      <c r="G69" s="47" t="s">
        <v>356</v>
      </c>
      <c r="H69" s="48"/>
      <c r="I69" s="204"/>
      <c r="K69" s="28"/>
      <c r="P69" s="29"/>
    </row>
    <row r="70" spans="2:16" ht="13.5" thickBot="1" x14ac:dyDescent="0.25">
      <c r="B70" s="251"/>
      <c r="C70" s="190"/>
      <c r="D70" s="190"/>
      <c r="E70" s="190"/>
      <c r="F70" s="190"/>
      <c r="G70" s="44"/>
      <c r="H70" s="41"/>
      <c r="I70" s="29"/>
      <c r="K70" s="28"/>
      <c r="L70" s="44"/>
      <c r="P70" s="29"/>
    </row>
    <row r="71" spans="2:16" ht="13.5" thickBot="1" x14ac:dyDescent="0.25">
      <c r="B71" s="300"/>
      <c r="C71" s="190"/>
      <c r="D71" s="190"/>
      <c r="E71" s="190"/>
      <c r="F71" s="190"/>
      <c r="G71"/>
      <c r="H71"/>
      <c r="I71" s="56"/>
      <c r="K71" s="28"/>
      <c r="L71" s="125" t="s">
        <v>364</v>
      </c>
      <c r="M71" s="131"/>
      <c r="N71"/>
      <c r="P71" s="29"/>
    </row>
    <row r="72" spans="2:16" ht="15.75" customHeight="1" thickBot="1" x14ac:dyDescent="0.25">
      <c r="B72" s="258" t="s">
        <v>362</v>
      </c>
      <c r="C72"/>
      <c r="D72"/>
      <c r="E72"/>
      <c r="F72" s="190"/>
      <c r="G72" s="82" t="s">
        <v>295</v>
      </c>
      <c r="H72" s="284"/>
      <c r="I72" s="285">
        <f>O82</f>
        <v>300</v>
      </c>
      <c r="K72" s="28"/>
      <c r="L72"/>
      <c r="M72"/>
      <c r="N72"/>
      <c r="P72" s="29"/>
    </row>
    <row r="73" spans="2:16" ht="13.5" thickBot="1" x14ac:dyDescent="0.25">
      <c r="B73" s="246" t="s">
        <v>372</v>
      </c>
      <c r="C73" s="13"/>
      <c r="D73" s="13"/>
      <c r="E73" s="13">
        <f>$I$72*I73</f>
        <v>1200</v>
      </c>
      <c r="F73" s="43">
        <v>0</v>
      </c>
      <c r="G73" s="271" t="s">
        <v>297</v>
      </c>
      <c r="H73" s="94"/>
      <c r="I73" s="286">
        <f>O80</f>
        <v>4</v>
      </c>
      <c r="K73" s="28"/>
      <c r="L73"/>
      <c r="N73"/>
      <c r="O73" s="36" t="s">
        <v>145</v>
      </c>
      <c r="P73" s="29"/>
    </row>
    <row r="74" spans="2:16" x14ac:dyDescent="0.2">
      <c r="B74" s="28"/>
      <c r="C74"/>
      <c r="D74"/>
      <c r="E74"/>
      <c r="F74" s="190"/>
      <c r="G74" s="44"/>
      <c r="I74" s="187"/>
      <c r="K74" s="28"/>
      <c r="L74"/>
      <c r="M74" s="31" t="s">
        <v>108</v>
      </c>
      <c r="N74"/>
      <c r="O74" s="65">
        <v>1</v>
      </c>
      <c r="P74" s="56"/>
    </row>
    <row r="75" spans="2:16" ht="13.5" thickBot="1" x14ac:dyDescent="0.25">
      <c r="B75" s="300"/>
      <c r="C75" s="190"/>
      <c r="D75" s="190"/>
      <c r="E75" s="228"/>
      <c r="F75" s="190"/>
      <c r="G75" s="44"/>
      <c r="I75" s="252"/>
      <c r="K75" s="28"/>
      <c r="L75"/>
      <c r="M75" s="31" t="s">
        <v>109</v>
      </c>
      <c r="N75"/>
      <c r="O75" s="65">
        <v>1</v>
      </c>
      <c r="P75" s="56"/>
    </row>
    <row r="76" spans="2:16" ht="13.5" thickBot="1" x14ac:dyDescent="0.25">
      <c r="B76" s="243" t="s">
        <v>373</v>
      </c>
      <c r="C76" s="244"/>
      <c r="D76" s="229"/>
      <c r="E76" s="229"/>
      <c r="F76" s="229"/>
      <c r="G76" s="232"/>
      <c r="H76" s="80"/>
      <c r="I76" s="207"/>
      <c r="K76" s="28"/>
      <c r="L76"/>
      <c r="M76" s="31" t="s">
        <v>110</v>
      </c>
      <c r="N76"/>
      <c r="O76" s="65">
        <v>1</v>
      </c>
      <c r="P76" s="56"/>
    </row>
    <row r="77" spans="2:16" x14ac:dyDescent="0.2">
      <c r="B77" s="246" t="s">
        <v>36</v>
      </c>
      <c r="C77" s="225"/>
      <c r="D77" s="225"/>
      <c r="E77" s="287">
        <v>0</v>
      </c>
      <c r="F77" s="226">
        <v>0</v>
      </c>
      <c r="G77" s="47" t="s">
        <v>352</v>
      </c>
      <c r="H77" s="48"/>
      <c r="I77" s="209"/>
      <c r="K77" s="28"/>
      <c r="L77"/>
      <c r="M77" s="31" t="s">
        <v>111</v>
      </c>
      <c r="N77"/>
      <c r="O77" s="65">
        <v>1</v>
      </c>
      <c r="P77" s="56"/>
    </row>
    <row r="78" spans="2:16" x14ac:dyDescent="0.2">
      <c r="B78" s="224" t="s">
        <v>339</v>
      </c>
      <c r="C78" s="13"/>
      <c r="D78" s="13"/>
      <c r="E78" s="102">
        <v>0</v>
      </c>
      <c r="F78" s="43">
        <v>0</v>
      </c>
      <c r="G78" s="47" t="s">
        <v>344</v>
      </c>
      <c r="H78" s="48"/>
      <c r="I78" s="209"/>
      <c r="K78" s="28"/>
      <c r="L78"/>
      <c r="M78" s="31" t="s">
        <v>112</v>
      </c>
      <c r="N78"/>
      <c r="O78" s="154">
        <v>0</v>
      </c>
      <c r="P78" s="56"/>
    </row>
    <row r="79" spans="2:16" x14ac:dyDescent="0.2">
      <c r="B79" s="217" t="s">
        <v>340</v>
      </c>
      <c r="C79" s="13"/>
      <c r="D79" s="13"/>
      <c r="E79" s="102">
        <v>0</v>
      </c>
      <c r="F79" s="43">
        <v>0</v>
      </c>
      <c r="G79" s="302" t="s">
        <v>363</v>
      </c>
      <c r="H79" s="48"/>
      <c r="I79" s="209"/>
      <c r="K79" s="28"/>
      <c r="L79"/>
      <c r="M79"/>
      <c r="N79"/>
      <c r="O79" s="68"/>
      <c r="P79" s="56"/>
    </row>
    <row r="80" spans="2:16" ht="13.5" thickBot="1" x14ac:dyDescent="0.25">
      <c r="B80" s="217" t="s">
        <v>341</v>
      </c>
      <c r="C80" s="13"/>
      <c r="D80" s="13"/>
      <c r="E80" s="102">
        <v>0</v>
      </c>
      <c r="F80" s="43">
        <v>0</v>
      </c>
      <c r="G80" s="47"/>
      <c r="H80" s="48"/>
      <c r="I80" s="209"/>
      <c r="K80" s="28"/>
      <c r="L80"/>
      <c r="M80"/>
      <c r="N80" s="35"/>
      <c r="O80" s="197">
        <f>SUM(O74:O78)</f>
        <v>4</v>
      </c>
      <c r="P80" s="56"/>
    </row>
    <row r="81" spans="2:16" ht="26.25" thickTop="1" x14ac:dyDescent="0.2">
      <c r="B81" s="217" t="s">
        <v>342</v>
      </c>
      <c r="C81" s="102">
        <v>0</v>
      </c>
      <c r="D81" s="13">
        <v>0</v>
      </c>
      <c r="E81" s="13"/>
      <c r="F81" s="13"/>
      <c r="G81" s="47"/>
      <c r="H81" s="48"/>
      <c r="I81" s="209"/>
      <c r="K81" s="28"/>
      <c r="P81" s="56"/>
    </row>
    <row r="82" spans="2:16" x14ac:dyDescent="0.2">
      <c r="B82" s="28"/>
      <c r="C82"/>
      <c r="D82"/>
      <c r="E82" s="190"/>
      <c r="F82" s="190"/>
      <c r="G82" s="44"/>
      <c r="H82" s="41"/>
      <c r="I82" s="196"/>
      <c r="K82" s="28"/>
      <c r="L82" s="31" t="s">
        <v>365</v>
      </c>
      <c r="O82" s="70">
        <v>300</v>
      </c>
      <c r="P82" s="56"/>
    </row>
    <row r="83" spans="2:16" ht="13.5" thickBot="1" x14ac:dyDescent="0.25">
      <c r="B83" s="227"/>
      <c r="C83" s="190"/>
      <c r="D83" s="190"/>
      <c r="E83" s="190"/>
      <c r="F83" s="190"/>
      <c r="G83" s="44"/>
      <c r="H83" s="41"/>
      <c r="I83" s="196"/>
      <c r="K83" s="28"/>
      <c r="P83" s="56"/>
    </row>
    <row r="84" spans="2:16" ht="13.5" thickBot="1" x14ac:dyDescent="0.25">
      <c r="B84" s="247" t="s">
        <v>384</v>
      </c>
      <c r="C84" s="248"/>
      <c r="D84" s="249"/>
      <c r="E84" s="245"/>
      <c r="F84" s="90"/>
      <c r="G84" s="82"/>
      <c r="H84" s="269" t="s">
        <v>154</v>
      </c>
      <c r="I84" s="270">
        <f>N93</f>
        <v>21</v>
      </c>
      <c r="K84" s="28"/>
      <c r="P84" s="56"/>
    </row>
    <row r="85" spans="2:16" ht="13.5" thickBot="1" x14ac:dyDescent="0.25">
      <c r="B85" s="246" t="s">
        <v>36</v>
      </c>
      <c r="C85" s="225"/>
      <c r="D85" s="225"/>
      <c r="E85" s="102">
        <v>900</v>
      </c>
      <c r="F85" s="43">
        <v>0</v>
      </c>
      <c r="G85" s="271"/>
      <c r="H85" s="272" t="s">
        <v>155</v>
      </c>
      <c r="I85" s="273">
        <f>O96</f>
        <v>200</v>
      </c>
      <c r="K85" s="28"/>
      <c r="L85" s="125" t="s">
        <v>238</v>
      </c>
      <c r="M85" s="129"/>
      <c r="N85" s="132"/>
      <c r="O85"/>
      <c r="P85" s="56"/>
    </row>
    <row r="86" spans="2:16" x14ac:dyDescent="0.2">
      <c r="B86" s="205" t="s">
        <v>25</v>
      </c>
      <c r="C86" s="13"/>
      <c r="D86" s="13"/>
      <c r="E86" s="102">
        <v>400</v>
      </c>
      <c r="F86" s="43">
        <v>0</v>
      </c>
      <c r="G86" s="79" t="s">
        <v>374</v>
      </c>
      <c r="H86" s="268"/>
      <c r="I86" s="264"/>
      <c r="K86" s="28"/>
      <c r="L86"/>
      <c r="O86" s="64"/>
      <c r="P86" s="56"/>
    </row>
    <row r="87" spans="2:16" x14ac:dyDescent="0.2">
      <c r="B87" s="205" t="s">
        <v>330</v>
      </c>
      <c r="C87" s="13"/>
      <c r="D87" s="13"/>
      <c r="E87" s="102">
        <f>36*60</f>
        <v>2160</v>
      </c>
      <c r="F87" s="43">
        <v>0</v>
      </c>
      <c r="G87" s="47" t="s">
        <v>313</v>
      </c>
      <c r="H87" s="45"/>
      <c r="I87" s="204"/>
      <c r="K87" s="30"/>
      <c r="L87"/>
      <c r="M87"/>
      <c r="N87" s="64" t="s">
        <v>151</v>
      </c>
      <c r="O87" s="36"/>
      <c r="P87" s="56"/>
    </row>
    <row r="88" spans="2:16" x14ac:dyDescent="0.2">
      <c r="B88" s="205" t="s">
        <v>331</v>
      </c>
      <c r="C88" s="13"/>
      <c r="D88" s="13"/>
      <c r="E88" s="102">
        <v>150</v>
      </c>
      <c r="F88" s="43">
        <v>0</v>
      </c>
      <c r="G88" s="47" t="s">
        <v>241</v>
      </c>
      <c r="H88" s="48"/>
      <c r="I88" s="209"/>
      <c r="K88" s="30"/>
      <c r="L88"/>
      <c r="N88" s="36" t="s">
        <v>152</v>
      </c>
      <c r="O88"/>
      <c r="P88" s="56"/>
    </row>
    <row r="89" spans="2:16" x14ac:dyDescent="0.2">
      <c r="B89" s="205" t="s">
        <v>39</v>
      </c>
      <c r="C89" s="13"/>
      <c r="D89" s="13"/>
      <c r="E89" s="102">
        <v>0</v>
      </c>
      <c r="F89" s="43">
        <v>0</v>
      </c>
      <c r="G89" s="47" t="s">
        <v>343</v>
      </c>
      <c r="H89" s="48"/>
      <c r="I89" s="209"/>
      <c r="K89" s="30"/>
      <c r="L89"/>
      <c r="M89" s="31" t="s">
        <v>108</v>
      </c>
      <c r="N89" s="58">
        <v>7</v>
      </c>
      <c r="O89" s="44" t="s">
        <v>188</v>
      </c>
      <c r="P89" s="56"/>
    </row>
    <row r="90" spans="2:16" x14ac:dyDescent="0.2">
      <c r="B90" s="205" t="s">
        <v>28</v>
      </c>
      <c r="C90" s="13"/>
      <c r="D90" s="13"/>
      <c r="E90" s="102">
        <v>1250</v>
      </c>
      <c r="F90" s="43">
        <v>0</v>
      </c>
      <c r="G90" s="47" t="s">
        <v>117</v>
      </c>
      <c r="H90" s="48"/>
      <c r="I90" s="209"/>
      <c r="K90" s="30"/>
      <c r="L90"/>
      <c r="M90" s="31" t="s">
        <v>109</v>
      </c>
      <c r="N90" s="58">
        <v>7</v>
      </c>
      <c r="O90" s="44" t="s">
        <v>188</v>
      </c>
      <c r="P90" s="56"/>
    </row>
    <row r="91" spans="2:16" x14ac:dyDescent="0.2">
      <c r="B91" s="205" t="s">
        <v>230</v>
      </c>
      <c r="C91" s="13"/>
      <c r="D91" s="13"/>
      <c r="E91" s="102">
        <v>0</v>
      </c>
      <c r="F91" s="43">
        <v>0</v>
      </c>
      <c r="G91" s="47"/>
      <c r="H91" s="48"/>
      <c r="I91" s="209"/>
      <c r="K91" s="30"/>
      <c r="L91"/>
      <c r="M91" s="31" t="s">
        <v>110</v>
      </c>
      <c r="N91" s="88">
        <v>7</v>
      </c>
      <c r="O91" s="44" t="s">
        <v>188</v>
      </c>
      <c r="P91" s="56"/>
    </row>
    <row r="92" spans="2:16" x14ac:dyDescent="0.2">
      <c r="B92" s="205" t="s">
        <v>54</v>
      </c>
      <c r="C92" s="13"/>
      <c r="D92" s="13"/>
      <c r="E92" s="102">
        <v>0</v>
      </c>
      <c r="F92" s="43">
        <v>0</v>
      </c>
      <c r="G92" s="47" t="s">
        <v>375</v>
      </c>
      <c r="H92" s="48"/>
      <c r="I92" s="209"/>
      <c r="K92" s="30"/>
      <c r="L92"/>
      <c r="M92" s="31"/>
      <c r="N92" s="35"/>
      <c r="O92"/>
      <c r="P92" s="56"/>
    </row>
    <row r="93" spans="2:16" ht="15" customHeight="1" thickBot="1" x14ac:dyDescent="0.25">
      <c r="B93" s="205" t="s">
        <v>179</v>
      </c>
      <c r="C93" s="102">
        <v>4000</v>
      </c>
      <c r="D93" s="13">
        <v>0</v>
      </c>
      <c r="E93" s="13"/>
      <c r="F93" s="43"/>
      <c r="G93" s="47" t="s">
        <v>359</v>
      </c>
      <c r="H93" s="48"/>
      <c r="I93" s="209"/>
      <c r="K93" s="30"/>
      <c r="L93"/>
      <c r="M93"/>
      <c r="N93" s="97">
        <f>SUM(N89:N91)</f>
        <v>21</v>
      </c>
      <c r="O93"/>
      <c r="P93" s="56"/>
    </row>
    <row r="94" spans="2:16" ht="13.5" thickTop="1" x14ac:dyDescent="0.2">
      <c r="B94" s="205" t="s">
        <v>180</v>
      </c>
      <c r="C94" s="102">
        <v>3000</v>
      </c>
      <c r="D94" s="13">
        <v>0</v>
      </c>
      <c r="E94" s="13"/>
      <c r="F94" s="43"/>
      <c r="G94" s="47" t="s">
        <v>359</v>
      </c>
      <c r="H94" s="48"/>
      <c r="I94" s="209"/>
      <c r="K94" s="30"/>
      <c r="L94"/>
      <c r="M94"/>
      <c r="N94"/>
      <c r="O94"/>
      <c r="P94" s="56"/>
    </row>
    <row r="95" spans="2:16" ht="26.25" thickBot="1" x14ac:dyDescent="0.25">
      <c r="B95" s="205" t="s">
        <v>329</v>
      </c>
      <c r="C95" s="102">
        <v>750</v>
      </c>
      <c r="D95" s="13">
        <v>0</v>
      </c>
      <c r="E95" s="13"/>
      <c r="F95" s="13"/>
      <c r="G95" s="44" t="s">
        <v>376</v>
      </c>
      <c r="H95" s="41"/>
      <c r="I95" s="196"/>
      <c r="K95" s="30"/>
      <c r="P95" s="56"/>
    </row>
    <row r="96" spans="2:16" x14ac:dyDescent="0.2">
      <c r="B96" s="210" t="s">
        <v>59</v>
      </c>
      <c r="C96" s="102">
        <v>0</v>
      </c>
      <c r="D96" s="13">
        <v>0</v>
      </c>
      <c r="E96" s="13"/>
      <c r="F96" s="43"/>
      <c r="G96" s="82"/>
      <c r="H96" s="86" t="s">
        <v>139</v>
      </c>
      <c r="I96" s="87" t="s">
        <v>140</v>
      </c>
      <c r="K96" s="30"/>
      <c r="L96" s="44" t="s">
        <v>153</v>
      </c>
      <c r="M96"/>
      <c r="N96"/>
      <c r="O96" s="89">
        <v>200</v>
      </c>
      <c r="P96" s="56"/>
    </row>
    <row r="97" spans="2:16" ht="13.5" thickBot="1" x14ac:dyDescent="0.25">
      <c r="B97" s="205" t="s">
        <v>181</v>
      </c>
      <c r="C97" s="13">
        <f>I84*I85</f>
        <v>4200</v>
      </c>
      <c r="D97" s="13">
        <v>0</v>
      </c>
      <c r="E97" s="13"/>
      <c r="F97" s="233"/>
      <c r="G97" s="83" t="s">
        <v>141</v>
      </c>
      <c r="H97" s="263">
        <f>SUM(C93:C97)-SUM(E85:E92)</f>
        <v>7090</v>
      </c>
      <c r="I97" s="85">
        <f>SUM(D93:D97)-SUM(F85:F92)</f>
        <v>0</v>
      </c>
      <c r="K97" s="30"/>
      <c r="P97" s="29"/>
    </row>
    <row r="98" spans="2:16" x14ac:dyDescent="0.2">
      <c r="B98" s="251"/>
      <c r="C98" s="190"/>
      <c r="D98" s="190"/>
      <c r="E98" s="190"/>
      <c r="F98" s="190"/>
      <c r="G98" s="44"/>
      <c r="H98" s="41"/>
      <c r="I98" s="196"/>
      <c r="K98" s="30"/>
      <c r="P98" s="29"/>
    </row>
    <row r="99" spans="2:16" ht="13.5" thickBot="1" x14ac:dyDescent="0.25">
      <c r="B99" s="251"/>
      <c r="C99" s="190"/>
      <c r="D99" s="190"/>
      <c r="E99" s="190"/>
      <c r="F99" s="190"/>
      <c r="G99" s="44"/>
      <c r="H99" s="41"/>
      <c r="I99" s="196"/>
      <c r="K99" s="30"/>
      <c r="P99" s="29"/>
    </row>
    <row r="100" spans="2:16" ht="13.5" thickBot="1" x14ac:dyDescent="0.25">
      <c r="B100" s="247" t="s">
        <v>385</v>
      </c>
      <c r="C100" s="248"/>
      <c r="D100" s="249"/>
      <c r="E100" s="245"/>
      <c r="F100" s="90"/>
      <c r="G100" s="82"/>
      <c r="H100" s="269" t="s">
        <v>154</v>
      </c>
      <c r="I100" s="274">
        <f>N110</f>
        <v>21</v>
      </c>
      <c r="K100" s="30"/>
      <c r="P100" s="29"/>
    </row>
    <row r="101" spans="2:16" ht="13.5" thickBot="1" x14ac:dyDescent="0.25">
      <c r="B101" s="246" t="s">
        <v>36</v>
      </c>
      <c r="C101" s="225"/>
      <c r="D101" s="225"/>
      <c r="E101" s="102">
        <v>900</v>
      </c>
      <c r="F101" s="43">
        <v>0</v>
      </c>
      <c r="G101" s="271"/>
      <c r="H101" s="272" t="s">
        <v>155</v>
      </c>
      <c r="I101" s="275">
        <f>O113</f>
        <v>200</v>
      </c>
      <c r="K101" s="30"/>
      <c r="L101" s="125" t="s">
        <v>239</v>
      </c>
      <c r="M101" s="129"/>
      <c r="N101" s="132"/>
      <c r="O101"/>
      <c r="P101" s="56"/>
    </row>
    <row r="102" spans="2:16" x14ac:dyDescent="0.2">
      <c r="B102" s="205" t="s">
        <v>25</v>
      </c>
      <c r="C102" s="13"/>
      <c r="D102" s="13"/>
      <c r="E102" s="102">
        <v>400</v>
      </c>
      <c r="F102" s="43">
        <v>0</v>
      </c>
      <c r="G102" s="79" t="s">
        <v>374</v>
      </c>
      <c r="H102" s="268"/>
      <c r="I102" s="264"/>
      <c r="K102" s="30"/>
      <c r="L102"/>
      <c r="O102" s="64"/>
      <c r="P102" s="56"/>
    </row>
    <row r="103" spans="2:16" x14ac:dyDescent="0.2">
      <c r="B103" s="205" t="s">
        <v>330</v>
      </c>
      <c r="C103" s="13"/>
      <c r="D103" s="13"/>
      <c r="E103" s="102">
        <v>2160</v>
      </c>
      <c r="F103" s="43">
        <v>0</v>
      </c>
      <c r="G103" s="47" t="s">
        <v>313</v>
      </c>
      <c r="H103" s="45"/>
      <c r="I103" s="204"/>
      <c r="K103" s="30"/>
      <c r="L103"/>
      <c r="M103"/>
      <c r="N103" s="64" t="s">
        <v>151</v>
      </c>
      <c r="O103" s="36"/>
      <c r="P103" s="56"/>
    </row>
    <row r="104" spans="2:16" x14ac:dyDescent="0.2">
      <c r="B104" s="205" t="s">
        <v>331</v>
      </c>
      <c r="C104" s="13"/>
      <c r="D104" s="13"/>
      <c r="E104" s="102">
        <v>150</v>
      </c>
      <c r="F104" s="43">
        <v>0</v>
      </c>
      <c r="G104" s="47" t="s">
        <v>241</v>
      </c>
      <c r="H104" s="48"/>
      <c r="I104" s="209"/>
      <c r="K104" s="30"/>
      <c r="L104"/>
      <c r="N104" s="36" t="s">
        <v>152</v>
      </c>
      <c r="O104"/>
      <c r="P104" s="56"/>
    </row>
    <row r="105" spans="2:16" x14ac:dyDescent="0.2">
      <c r="B105" s="205" t="s">
        <v>39</v>
      </c>
      <c r="C105" s="13"/>
      <c r="D105" s="13"/>
      <c r="E105" s="102">
        <v>0</v>
      </c>
      <c r="F105" s="43">
        <v>0</v>
      </c>
      <c r="G105" s="47" t="s">
        <v>343</v>
      </c>
      <c r="H105" s="48"/>
      <c r="I105" s="209"/>
      <c r="K105" s="30"/>
      <c r="L105"/>
      <c r="M105" s="31"/>
      <c r="N105" s="35"/>
      <c r="O105"/>
      <c r="P105" s="56"/>
    </row>
    <row r="106" spans="2:16" x14ac:dyDescent="0.2">
      <c r="B106" s="205" t="s">
        <v>28</v>
      </c>
      <c r="C106" s="13"/>
      <c r="D106" s="13"/>
      <c r="E106" s="102">
        <v>1250</v>
      </c>
      <c r="F106" s="43">
        <v>0</v>
      </c>
      <c r="G106" s="47" t="s">
        <v>231</v>
      </c>
      <c r="H106" s="48"/>
      <c r="I106" s="209"/>
      <c r="K106" s="30"/>
      <c r="L106"/>
      <c r="M106" s="31" t="s">
        <v>111</v>
      </c>
      <c r="N106" s="58">
        <v>7</v>
      </c>
      <c r="O106" s="44" t="s">
        <v>188</v>
      </c>
      <c r="P106" s="56"/>
    </row>
    <row r="107" spans="2:16" x14ac:dyDescent="0.2">
      <c r="B107" s="205" t="s">
        <v>230</v>
      </c>
      <c r="C107" s="13"/>
      <c r="D107" s="13"/>
      <c r="E107" s="102">
        <v>0</v>
      </c>
      <c r="F107" s="43">
        <v>0</v>
      </c>
      <c r="G107" s="47"/>
      <c r="H107" s="48"/>
      <c r="I107" s="209"/>
      <c r="K107" s="30"/>
      <c r="L107"/>
      <c r="M107" s="31" t="s">
        <v>112</v>
      </c>
      <c r="N107" s="58">
        <v>7</v>
      </c>
      <c r="O107" s="44" t="s">
        <v>188</v>
      </c>
      <c r="P107" s="56"/>
    </row>
    <row r="108" spans="2:16" x14ac:dyDescent="0.2">
      <c r="B108" s="205" t="s">
        <v>54</v>
      </c>
      <c r="C108" s="13"/>
      <c r="D108" s="13"/>
      <c r="E108" s="102">
        <v>0</v>
      </c>
      <c r="F108" s="43">
        <v>0</v>
      </c>
      <c r="G108" s="47" t="s">
        <v>375</v>
      </c>
      <c r="H108" s="48"/>
      <c r="I108" s="209"/>
      <c r="K108" s="30"/>
      <c r="L108"/>
      <c r="M108" s="31" t="s">
        <v>113</v>
      </c>
      <c r="N108" s="88">
        <v>7</v>
      </c>
      <c r="O108" s="44" t="s">
        <v>188</v>
      </c>
      <c r="P108" s="56"/>
    </row>
    <row r="109" spans="2:16" x14ac:dyDescent="0.2">
      <c r="B109" s="205" t="s">
        <v>179</v>
      </c>
      <c r="C109" s="102">
        <v>4000</v>
      </c>
      <c r="D109" s="13">
        <v>0</v>
      </c>
      <c r="E109" s="13"/>
      <c r="F109" s="43"/>
      <c r="G109" s="47"/>
      <c r="H109" s="48"/>
      <c r="I109" s="209"/>
      <c r="K109" s="30"/>
      <c r="L109"/>
      <c r="M109" s="31"/>
      <c r="N109" s="35"/>
      <c r="O109"/>
      <c r="P109" s="56"/>
    </row>
    <row r="110" spans="2:16" ht="13.5" thickBot="1" x14ac:dyDescent="0.25">
      <c r="B110" s="205" t="s">
        <v>180</v>
      </c>
      <c r="C110" s="102">
        <v>3000</v>
      </c>
      <c r="D110" s="13">
        <v>0</v>
      </c>
      <c r="E110" s="13"/>
      <c r="F110" s="43"/>
      <c r="G110" s="47"/>
      <c r="H110" s="48"/>
      <c r="I110" s="209"/>
      <c r="K110" s="30"/>
      <c r="L110"/>
      <c r="M110" s="31"/>
      <c r="N110" s="97">
        <f>SUM(N105:N108)</f>
        <v>21</v>
      </c>
      <c r="O110"/>
      <c r="P110" s="56"/>
    </row>
    <row r="111" spans="2:16" ht="27" thickTop="1" thickBot="1" x14ac:dyDescent="0.25">
      <c r="B111" s="205" t="s">
        <v>329</v>
      </c>
      <c r="C111" s="102">
        <v>750</v>
      </c>
      <c r="D111" s="13">
        <v>0</v>
      </c>
      <c r="E111" s="13"/>
      <c r="F111" s="13"/>
      <c r="G111" s="44" t="s">
        <v>376</v>
      </c>
      <c r="H111" s="41"/>
      <c r="I111" s="196"/>
      <c r="K111" s="30"/>
      <c r="L111"/>
      <c r="M111" s="31"/>
      <c r="N111" s="35"/>
      <c r="O111"/>
      <c r="P111" s="56"/>
    </row>
    <row r="112" spans="2:16" x14ac:dyDescent="0.2">
      <c r="B112" s="210" t="s">
        <v>59</v>
      </c>
      <c r="C112" s="102">
        <v>0</v>
      </c>
      <c r="D112" s="13">
        <v>0</v>
      </c>
      <c r="E112" s="13"/>
      <c r="F112" s="43"/>
      <c r="G112" s="82"/>
      <c r="H112" s="86" t="s">
        <v>139</v>
      </c>
      <c r="I112" s="87" t="s">
        <v>140</v>
      </c>
      <c r="K112" s="30"/>
      <c r="P112" s="56"/>
    </row>
    <row r="113" spans="2:16" ht="13.5" thickBot="1" x14ac:dyDescent="0.25">
      <c r="B113" s="205" t="s">
        <v>181</v>
      </c>
      <c r="C113" s="13">
        <f>I100*I101</f>
        <v>4200</v>
      </c>
      <c r="D113" s="13">
        <v>0</v>
      </c>
      <c r="E113" s="13"/>
      <c r="F113" s="233"/>
      <c r="G113" s="83" t="s">
        <v>141</v>
      </c>
      <c r="H113" s="263">
        <f>SUM(C109:C113)-SUM(E101:E108)</f>
        <v>7090</v>
      </c>
      <c r="I113" s="85">
        <f>SUM(D109:D113)-SUM(F101:F108)</f>
        <v>0</v>
      </c>
      <c r="K113" s="30"/>
      <c r="L113" s="44" t="s">
        <v>153</v>
      </c>
      <c r="M113"/>
      <c r="N113"/>
      <c r="O113" s="89">
        <v>200</v>
      </c>
      <c r="P113" s="29"/>
    </row>
    <row r="114" spans="2:16" x14ac:dyDescent="0.2">
      <c r="B114" s="251"/>
      <c r="C114" s="190"/>
      <c r="D114" s="190"/>
      <c r="E114" s="190"/>
      <c r="F114" s="190"/>
      <c r="G114" s="44"/>
      <c r="H114" s="41"/>
      <c r="I114" s="196"/>
      <c r="K114" s="30"/>
      <c r="P114" s="29"/>
    </row>
    <row r="115" spans="2:16" ht="13.5" thickBot="1" x14ac:dyDescent="0.25">
      <c r="B115" s="251"/>
      <c r="C115" s="190"/>
      <c r="D115" s="190"/>
      <c r="E115" s="190"/>
      <c r="F115" s="190"/>
      <c r="G115" s="44"/>
      <c r="H115" s="41"/>
      <c r="I115" s="196"/>
      <c r="K115" s="30"/>
      <c r="P115" s="29"/>
    </row>
    <row r="116" spans="2:16" ht="13.5" thickBot="1" x14ac:dyDescent="0.25">
      <c r="B116" s="236" t="s">
        <v>124</v>
      </c>
      <c r="C116" s="237">
        <v>0</v>
      </c>
      <c r="D116" s="13">
        <v>0</v>
      </c>
      <c r="E116" s="2"/>
      <c r="F116" s="42"/>
      <c r="G116" s="47" t="s">
        <v>351</v>
      </c>
      <c r="H116" s="45"/>
      <c r="I116" s="204"/>
      <c r="K116" s="30"/>
      <c r="P116" s="29"/>
    </row>
    <row r="117" spans="2:16" ht="13.5" thickBot="1" x14ac:dyDescent="0.25">
      <c r="B117" s="253"/>
      <c r="C117" s="190"/>
      <c r="D117" s="190"/>
      <c r="E117" s="1"/>
      <c r="G117" s="44" t="s">
        <v>377</v>
      </c>
      <c r="I117" s="29"/>
      <c r="K117" s="30"/>
      <c r="P117" s="56"/>
    </row>
    <row r="118" spans="2:16" ht="13.5" thickBot="1" x14ac:dyDescent="0.25">
      <c r="B118" s="236" t="s">
        <v>184</v>
      </c>
      <c r="C118" s="254">
        <v>0</v>
      </c>
      <c r="D118" s="218">
        <v>0</v>
      </c>
      <c r="E118" s="219"/>
      <c r="F118" s="255"/>
      <c r="G118" s="220"/>
      <c r="H118" s="221"/>
      <c r="I118" s="222"/>
      <c r="K118" s="55"/>
      <c r="L118" s="94"/>
      <c r="M118" s="94"/>
      <c r="N118" s="94"/>
      <c r="O118" s="94"/>
      <c r="P118" s="95"/>
    </row>
    <row r="119" spans="2:16" ht="13.5" thickBot="1" x14ac:dyDescent="0.25">
      <c r="B119" s="55"/>
      <c r="C119" s="262"/>
      <c r="D119" s="262"/>
      <c r="E119" s="262"/>
      <c r="F119" s="262"/>
      <c r="G119"/>
      <c r="K119"/>
      <c r="L119"/>
      <c r="M119"/>
      <c r="N119"/>
      <c r="O119"/>
      <c r="P119"/>
    </row>
    <row r="120" spans="2:16" ht="18.75" thickBot="1" x14ac:dyDescent="0.3">
      <c r="B120" s="260" t="s">
        <v>310</v>
      </c>
      <c r="C120" s="261">
        <f>SUM(C5:C119)</f>
        <v>42625</v>
      </c>
      <c r="D120" s="261">
        <f>SUM(D5:D119)</f>
        <v>0</v>
      </c>
      <c r="E120" s="261">
        <f>SUM(E5:E119)</f>
        <v>46465</v>
      </c>
      <c r="F120" s="234">
        <f>SUM(F5:F119)</f>
        <v>0</v>
      </c>
      <c r="G120"/>
      <c r="K120"/>
      <c r="L120"/>
      <c r="M120"/>
      <c r="N120"/>
      <c r="O120"/>
      <c r="P120"/>
    </row>
    <row r="121" spans="2:16" ht="18.75" thickBot="1" x14ac:dyDescent="0.3">
      <c r="B121" s="239"/>
      <c r="C121" s="238"/>
      <c r="D121" s="238"/>
      <c r="E121" s="238"/>
      <c r="F121" s="238"/>
      <c r="G121"/>
      <c r="K121"/>
      <c r="L121"/>
      <c r="M121"/>
      <c r="N121"/>
      <c r="O121"/>
      <c r="P121"/>
    </row>
    <row r="122" spans="2:16" ht="18.75" thickBot="1" x14ac:dyDescent="0.3">
      <c r="B122" s="328" t="s">
        <v>142</v>
      </c>
      <c r="C122" s="329"/>
      <c r="D122" s="240">
        <f>C120-E120</f>
        <v>-3840</v>
      </c>
      <c r="G122" s="235"/>
      <c r="H122" s="51"/>
      <c r="I122" s="51"/>
      <c r="K122"/>
      <c r="L122"/>
      <c r="M122"/>
      <c r="N122"/>
      <c r="O122"/>
      <c r="P122"/>
    </row>
    <row r="125" spans="2:16" x14ac:dyDescent="0.2">
      <c r="D125" s="195" t="s">
        <v>285</v>
      </c>
      <c r="E125" s="195" t="s">
        <v>286</v>
      </c>
    </row>
    <row r="128" spans="2:16" x14ac:dyDescent="0.2">
      <c r="B128" s="190" t="s">
        <v>284</v>
      </c>
      <c r="C128" s="190"/>
      <c r="D128" s="21">
        <f>C120</f>
        <v>42625</v>
      </c>
      <c r="E128" s="21">
        <f>E120</f>
        <v>46465</v>
      </c>
    </row>
    <row r="129" spans="2:7" x14ac:dyDescent="0.2">
      <c r="B129" s="21"/>
    </row>
    <row r="130" spans="2:7" x14ac:dyDescent="0.2">
      <c r="B130" s="21"/>
    </row>
    <row r="131" spans="2:7" x14ac:dyDescent="0.2">
      <c r="B131" s="191" t="s">
        <v>288</v>
      </c>
      <c r="C131" s="191"/>
      <c r="D131" s="288">
        <v>0</v>
      </c>
      <c r="E131" s="288">
        <v>0</v>
      </c>
    </row>
    <row r="132" spans="2:7" x14ac:dyDescent="0.2">
      <c r="B132" s="191" t="s">
        <v>289</v>
      </c>
      <c r="C132" s="191"/>
      <c r="D132" s="288">
        <v>0</v>
      </c>
      <c r="E132" s="288">
        <v>0</v>
      </c>
      <c r="G132"/>
    </row>
    <row r="133" spans="2:7" x14ac:dyDescent="0.2">
      <c r="B133" s="192"/>
      <c r="C133" s="192"/>
      <c r="D133" s="193"/>
      <c r="E133" s="193"/>
      <c r="G133"/>
    </row>
    <row r="134" spans="2:7" x14ac:dyDescent="0.2">
      <c r="B134" s="192"/>
      <c r="C134" s="192"/>
      <c r="G134"/>
    </row>
    <row r="135" spans="2:7" ht="26.25" thickBot="1" x14ac:dyDescent="0.25">
      <c r="B135" s="303" t="s">
        <v>287</v>
      </c>
      <c r="C135" s="303"/>
      <c r="D135" s="304">
        <f>SUM(D128:D133)</f>
        <v>42625</v>
      </c>
      <c r="E135" s="304">
        <f>SUM(E128:E133)</f>
        <v>46465</v>
      </c>
      <c r="G135"/>
    </row>
    <row r="136" spans="2:7" ht="13.5" thickTop="1" x14ac:dyDescent="0.2">
      <c r="G136"/>
    </row>
    <row r="137" spans="2:7" x14ac:dyDescent="0.2">
      <c r="G137"/>
    </row>
    <row r="138" spans="2:7" x14ac:dyDescent="0.2">
      <c r="G138"/>
    </row>
    <row r="139" spans="2:7" x14ac:dyDescent="0.2">
      <c r="G139"/>
    </row>
    <row r="140" spans="2:7" x14ac:dyDescent="0.2">
      <c r="G140"/>
    </row>
    <row r="141" spans="2:7" x14ac:dyDescent="0.2">
      <c r="G141"/>
    </row>
    <row r="142" spans="2:7" x14ac:dyDescent="0.2">
      <c r="G142"/>
    </row>
    <row r="143" spans="2:7" x14ac:dyDescent="0.2">
      <c r="G143"/>
    </row>
    <row r="144" spans="2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</sheetData>
  <mergeCells count="5">
    <mergeCell ref="B1:I1"/>
    <mergeCell ref="E3:F3"/>
    <mergeCell ref="K3:P3"/>
    <mergeCell ref="G4:I4"/>
    <mergeCell ref="B122:C122"/>
  </mergeCells>
  <pageMargins left="0.75" right="0.75" top="1" bottom="1" header="0.5" footer="0.5"/>
  <pageSetup scale="32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1061-E6B8-43D2-BFA3-5A84A9FDD8C6}">
  <sheetPr>
    <tabColor rgb="FFFFFF00"/>
  </sheetPr>
  <dimension ref="B1:P152"/>
  <sheetViews>
    <sheetView topLeftCell="A4" zoomScale="93" zoomScaleNormal="93" workbookViewId="0">
      <selection activeCell="H64" sqref="H64"/>
    </sheetView>
  </sheetViews>
  <sheetFormatPr defaultColWidth="9.140625" defaultRowHeight="12.75" x14ac:dyDescent="0.2"/>
  <cols>
    <col min="1" max="1" width="2.28515625" style="1" customWidth="1"/>
    <col min="2" max="2" width="23.5703125" style="1" customWidth="1"/>
    <col min="3" max="3" width="13.28515625" style="21" customWidth="1"/>
    <col min="4" max="4" width="12.28515625" style="21" customWidth="1"/>
    <col min="5" max="5" width="13.28515625" style="21" customWidth="1"/>
    <col min="6" max="6" width="11.5703125" style="21" customWidth="1"/>
    <col min="7" max="7" width="19.140625" style="1" customWidth="1"/>
    <col min="8" max="8" width="17" style="1" customWidth="1"/>
    <col min="9" max="9" width="19.28515625" style="1" customWidth="1"/>
    <col min="10" max="10" width="14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2:16" ht="24" thickBot="1" x14ac:dyDescent="0.4">
      <c r="B1" s="317" t="s">
        <v>345</v>
      </c>
      <c r="C1" s="318"/>
      <c r="D1" s="318"/>
      <c r="E1" s="318"/>
      <c r="F1" s="318"/>
      <c r="G1" s="318"/>
      <c r="H1" s="318"/>
      <c r="I1" s="319"/>
      <c r="J1" s="41"/>
      <c r="L1"/>
      <c r="M1"/>
      <c r="N1"/>
      <c r="O1"/>
    </row>
    <row r="2" spans="2:16" ht="24" thickBot="1" x14ac:dyDescent="0.4">
      <c r="B2" s="9"/>
      <c r="C2" s="18"/>
      <c r="D2" s="18"/>
      <c r="E2" s="18"/>
      <c r="F2" s="18"/>
      <c r="G2" s="9"/>
      <c r="H2" s="9"/>
      <c r="I2" s="71"/>
      <c r="K2"/>
      <c r="L2"/>
      <c r="M2"/>
      <c r="N2"/>
      <c r="O2"/>
    </row>
    <row r="3" spans="2:16" ht="24" thickBot="1" x14ac:dyDescent="0.4">
      <c r="B3" s="292"/>
      <c r="C3" s="293" t="s">
        <v>33</v>
      </c>
      <c r="D3" s="294"/>
      <c r="E3" s="320" t="s">
        <v>161</v>
      </c>
      <c r="F3" s="321"/>
      <c r="G3" s="295"/>
      <c r="H3" s="296"/>
      <c r="I3" s="297"/>
      <c r="K3" s="322" t="s">
        <v>309</v>
      </c>
      <c r="L3" s="323"/>
      <c r="M3" s="323"/>
      <c r="N3" s="323"/>
      <c r="O3" s="323"/>
      <c r="P3" s="324"/>
    </row>
    <row r="4" spans="2:16" ht="18" x14ac:dyDescent="0.25">
      <c r="B4" s="298" t="s">
        <v>51</v>
      </c>
      <c r="C4" s="299" t="s">
        <v>349</v>
      </c>
      <c r="D4" s="299" t="s">
        <v>30</v>
      </c>
      <c r="E4" s="299" t="s">
        <v>349</v>
      </c>
      <c r="F4" s="299" t="s">
        <v>30</v>
      </c>
      <c r="G4" s="325" t="s">
        <v>38</v>
      </c>
      <c r="H4" s="326"/>
      <c r="I4" s="327"/>
      <c r="J4" s="25"/>
      <c r="K4" s="223"/>
      <c r="L4" s="26"/>
      <c r="M4" s="26"/>
      <c r="N4" s="26"/>
      <c r="O4" s="26"/>
      <c r="P4" s="27"/>
    </row>
    <row r="5" spans="2:16" ht="13.5" thickBot="1" x14ac:dyDescent="0.25">
      <c r="B5" s="203"/>
      <c r="C5" s="19"/>
      <c r="D5" s="19"/>
      <c r="E5" s="19"/>
      <c r="F5" s="42"/>
      <c r="I5" s="29"/>
      <c r="K5" s="28"/>
      <c r="L5"/>
      <c r="M5"/>
      <c r="N5"/>
      <c r="O5"/>
      <c r="P5" s="29"/>
    </row>
    <row r="6" spans="2:16" ht="13.5" thickBot="1" x14ac:dyDescent="0.25">
      <c r="B6" s="208"/>
      <c r="C6" s="19"/>
      <c r="D6" s="19"/>
      <c r="E6" s="13"/>
      <c r="F6" s="43"/>
      <c r="G6" s="276" t="s">
        <v>143</v>
      </c>
      <c r="H6" s="277" t="s">
        <v>190</v>
      </c>
      <c r="I6" s="27"/>
      <c r="K6" s="30"/>
      <c r="L6" s="125" t="s">
        <v>47</v>
      </c>
      <c r="M6" s="126"/>
      <c r="P6" s="29"/>
    </row>
    <row r="7" spans="2:16" x14ac:dyDescent="0.2">
      <c r="B7" s="205" t="s">
        <v>193</v>
      </c>
      <c r="C7" s="13">
        <f>(G7*H7) +(G8*H8)</f>
        <v>15200</v>
      </c>
      <c r="D7" s="13">
        <v>0</v>
      </c>
      <c r="E7" s="13"/>
      <c r="F7" s="43"/>
      <c r="G7" s="280">
        <f>SUM(O11:O12)</f>
        <v>19</v>
      </c>
      <c r="H7" s="281">
        <f>O22</f>
        <v>200</v>
      </c>
      <c r="I7" s="27" t="s">
        <v>206</v>
      </c>
      <c r="K7" s="30"/>
      <c r="L7" s="31"/>
      <c r="P7" s="29"/>
    </row>
    <row r="8" spans="2:16" ht="13.5" thickBot="1" x14ac:dyDescent="0.25">
      <c r="B8" s="205"/>
      <c r="C8" s="102"/>
      <c r="D8" s="13"/>
      <c r="E8" s="102"/>
      <c r="F8" s="43"/>
      <c r="G8" s="282">
        <f>SUM(O13:O16)</f>
        <v>57</v>
      </c>
      <c r="H8" s="283">
        <f>O23</f>
        <v>200</v>
      </c>
      <c r="I8" s="95" t="s">
        <v>207</v>
      </c>
      <c r="K8" s="30"/>
      <c r="M8" s="31"/>
      <c r="N8" s="64" t="s">
        <v>174</v>
      </c>
      <c r="O8" s="64" t="s">
        <v>175</v>
      </c>
      <c r="P8" s="29"/>
    </row>
    <row r="9" spans="2:16" ht="25.5" x14ac:dyDescent="0.2">
      <c r="B9" s="205" t="s">
        <v>219</v>
      </c>
      <c r="C9" s="102">
        <v>0</v>
      </c>
      <c r="D9" s="13">
        <v>0</v>
      </c>
      <c r="E9" s="13"/>
      <c r="F9" s="43"/>
      <c r="G9" s="278"/>
      <c r="H9" s="279"/>
      <c r="I9" s="264"/>
      <c r="K9" s="30"/>
      <c r="M9" s="31"/>
      <c r="N9" s="177" t="s">
        <v>346</v>
      </c>
      <c r="O9" s="177" t="s">
        <v>347</v>
      </c>
      <c r="P9" s="29"/>
    </row>
    <row r="10" spans="2:16" x14ac:dyDescent="0.2">
      <c r="B10" s="205" t="s">
        <v>192</v>
      </c>
      <c r="C10" s="102">
        <v>0</v>
      </c>
      <c r="D10" s="13">
        <v>0</v>
      </c>
      <c r="E10" s="102"/>
      <c r="F10" s="43"/>
      <c r="G10" s="156" t="s">
        <v>335</v>
      </c>
      <c r="H10" s="73"/>
      <c r="I10" s="204"/>
      <c r="K10" s="30"/>
      <c r="M10" s="31"/>
      <c r="P10" s="29"/>
    </row>
    <row r="11" spans="2:16" x14ac:dyDescent="0.2">
      <c r="B11" s="205" t="s">
        <v>240</v>
      </c>
      <c r="C11" s="102">
        <v>0</v>
      </c>
      <c r="D11" s="13">
        <v>0</v>
      </c>
      <c r="E11" s="102"/>
      <c r="F11" s="43"/>
      <c r="G11" s="156" t="s">
        <v>314</v>
      </c>
      <c r="H11" s="73"/>
      <c r="I11" s="204"/>
      <c r="K11" s="30"/>
      <c r="M11" s="31" t="s">
        <v>108</v>
      </c>
      <c r="N11" s="58">
        <v>9</v>
      </c>
      <c r="O11" s="58">
        <v>8</v>
      </c>
      <c r="P11" s="66"/>
    </row>
    <row r="12" spans="2:16" ht="25.5" x14ac:dyDescent="0.2">
      <c r="B12" s="205" t="s">
        <v>195</v>
      </c>
      <c r="C12" s="102">
        <v>0</v>
      </c>
      <c r="D12" s="13">
        <v>0</v>
      </c>
      <c r="E12" s="102"/>
      <c r="F12" s="43"/>
      <c r="G12" s="156" t="s">
        <v>225</v>
      </c>
      <c r="H12" s="73"/>
      <c r="I12" s="204"/>
      <c r="K12" s="30"/>
      <c r="M12" s="31" t="s">
        <v>109</v>
      </c>
      <c r="N12" s="58">
        <v>9</v>
      </c>
      <c r="O12" s="58">
        <v>11</v>
      </c>
      <c r="P12" s="66"/>
    </row>
    <row r="13" spans="2:16" ht="25.5" x14ac:dyDescent="0.2">
      <c r="B13" s="205" t="s">
        <v>303</v>
      </c>
      <c r="C13" s="13">
        <f>P29*P31</f>
        <v>750</v>
      </c>
      <c r="D13" s="13">
        <v>0</v>
      </c>
      <c r="E13" s="13"/>
      <c r="F13" s="43"/>
      <c r="G13" s="156" t="s">
        <v>307</v>
      </c>
      <c r="H13" s="73"/>
      <c r="I13" s="204"/>
      <c r="K13" s="30"/>
      <c r="M13" s="31" t="s">
        <v>110</v>
      </c>
      <c r="N13" s="58">
        <v>23</v>
      </c>
      <c r="O13" s="58">
        <v>11</v>
      </c>
      <c r="P13" s="66"/>
    </row>
    <row r="14" spans="2:16" x14ac:dyDescent="0.2">
      <c r="B14" s="205" t="s">
        <v>223</v>
      </c>
      <c r="C14" s="102">
        <v>0</v>
      </c>
      <c r="D14" s="13">
        <v>0</v>
      </c>
      <c r="E14" s="102"/>
      <c r="F14" s="43"/>
      <c r="G14" s="47" t="s">
        <v>366</v>
      </c>
      <c r="H14" s="45"/>
      <c r="I14" s="204"/>
      <c r="K14" s="30"/>
      <c r="L14" s="31"/>
      <c r="M14" s="31" t="s">
        <v>111</v>
      </c>
      <c r="N14" s="58">
        <v>20</v>
      </c>
      <c r="O14" s="58">
        <v>20</v>
      </c>
      <c r="P14" s="66"/>
    </row>
    <row r="15" spans="2:16" x14ac:dyDescent="0.2">
      <c r="B15" s="206"/>
      <c r="C15" s="13"/>
      <c r="D15" s="13"/>
      <c r="E15" s="102"/>
      <c r="F15" s="43"/>
      <c r="G15" s="47"/>
      <c r="H15" s="45"/>
      <c r="I15" s="204"/>
      <c r="K15" s="30"/>
      <c r="L15" s="31"/>
      <c r="M15" s="31" t="s">
        <v>112</v>
      </c>
      <c r="N15" s="58">
        <v>15</v>
      </c>
      <c r="O15" s="58">
        <v>16</v>
      </c>
      <c r="P15" s="66"/>
    </row>
    <row r="16" spans="2:16" x14ac:dyDescent="0.2">
      <c r="B16" s="206" t="s">
        <v>164</v>
      </c>
      <c r="C16" s="13"/>
      <c r="D16" s="13"/>
      <c r="E16" s="102">
        <v>780</v>
      </c>
      <c r="F16" s="43">
        <v>0</v>
      </c>
      <c r="G16" s="47" t="s">
        <v>367</v>
      </c>
      <c r="H16" s="45"/>
      <c r="I16" s="204"/>
      <c r="K16" s="30"/>
      <c r="L16" s="31"/>
      <c r="M16" s="31" t="s">
        <v>113</v>
      </c>
      <c r="N16" s="88">
        <v>11</v>
      </c>
      <c r="O16" s="88">
        <v>10</v>
      </c>
      <c r="P16" s="66"/>
    </row>
    <row r="17" spans="2:16" x14ac:dyDescent="0.2">
      <c r="B17" s="206" t="s">
        <v>220</v>
      </c>
      <c r="C17" s="13"/>
      <c r="D17" s="13"/>
      <c r="E17" s="102">
        <v>65</v>
      </c>
      <c r="F17" s="43">
        <v>0</v>
      </c>
      <c r="G17" s="47" t="s">
        <v>332</v>
      </c>
      <c r="H17" s="45"/>
      <c r="I17" s="204"/>
      <c r="K17" s="30"/>
      <c r="L17" s="31"/>
      <c r="M17" s="31"/>
      <c r="N17" s="35"/>
      <c r="O17" s="35"/>
      <c r="P17" s="29"/>
    </row>
    <row r="18" spans="2:16" ht="13.5" thickBot="1" x14ac:dyDescent="0.25">
      <c r="B18" s="206" t="s">
        <v>311</v>
      </c>
      <c r="C18" s="13"/>
      <c r="D18" s="13"/>
      <c r="E18" s="102">
        <f>15*10</f>
        <v>150</v>
      </c>
      <c r="F18" s="43">
        <v>0</v>
      </c>
      <c r="G18" s="47" t="s">
        <v>315</v>
      </c>
      <c r="H18" s="48"/>
      <c r="I18" s="204"/>
      <c r="K18" s="30"/>
      <c r="L18" s="31"/>
      <c r="M18" s="31" t="s">
        <v>122</v>
      </c>
      <c r="N18" s="97">
        <f>SUM(N11:N16)</f>
        <v>87</v>
      </c>
      <c r="O18" s="97">
        <f>SUM(O11:O16)</f>
        <v>76</v>
      </c>
      <c r="P18" s="29"/>
    </row>
    <row r="19" spans="2:16" ht="13.5" thickTop="1" x14ac:dyDescent="0.2">
      <c r="B19" s="206"/>
      <c r="C19" s="13"/>
      <c r="D19" s="13"/>
      <c r="E19" s="102"/>
      <c r="F19" s="43"/>
      <c r="G19" s="47"/>
      <c r="H19" s="48"/>
      <c r="I19" s="204"/>
      <c r="K19" s="30"/>
      <c r="P19" s="29"/>
    </row>
    <row r="20" spans="2:16" ht="13.5" thickBot="1" x14ac:dyDescent="0.25">
      <c r="B20" s="206"/>
      <c r="C20" s="14"/>
      <c r="D20" s="14"/>
      <c r="E20" s="102"/>
      <c r="F20" s="43"/>
      <c r="G20" s="47"/>
      <c r="H20" s="48"/>
      <c r="I20" s="204"/>
      <c r="K20" s="30"/>
      <c r="L20"/>
      <c r="M20"/>
      <c r="N20"/>
      <c r="O20"/>
      <c r="P20" s="29"/>
    </row>
    <row r="21" spans="2:16" ht="13.5" thickBot="1" x14ac:dyDescent="0.25">
      <c r="B21" s="206" t="s">
        <v>171</v>
      </c>
      <c r="C21" s="14"/>
      <c r="D21" s="14"/>
      <c r="E21" s="102">
        <v>0</v>
      </c>
      <c r="F21" s="43">
        <v>0</v>
      </c>
      <c r="G21" s="47" t="s">
        <v>197</v>
      </c>
      <c r="H21" s="45"/>
      <c r="I21" s="204"/>
      <c r="K21" s="30"/>
      <c r="L21" s="125" t="s">
        <v>176</v>
      </c>
      <c r="M21" s="127"/>
      <c r="N21"/>
      <c r="P21" s="29"/>
    </row>
    <row r="22" spans="2:16" ht="12.75" customHeight="1" x14ac:dyDescent="0.2">
      <c r="B22" s="206" t="s">
        <v>157</v>
      </c>
      <c r="C22" s="14"/>
      <c r="D22" s="14"/>
      <c r="E22" s="102">
        <v>0</v>
      </c>
      <c r="F22" s="43">
        <v>0</v>
      </c>
      <c r="G22" s="47" t="s">
        <v>292</v>
      </c>
      <c r="H22" s="48"/>
      <c r="I22" s="204"/>
      <c r="K22" s="30"/>
      <c r="L22" s="31"/>
      <c r="M22" s="31" t="s">
        <v>204</v>
      </c>
      <c r="N22" s="44"/>
      <c r="O22" s="57">
        <v>200</v>
      </c>
      <c r="P22" s="196" t="s">
        <v>200</v>
      </c>
    </row>
    <row r="23" spans="2:16" x14ac:dyDescent="0.2">
      <c r="B23" s="206"/>
      <c r="C23" s="13"/>
      <c r="D23" s="13"/>
      <c r="E23" s="102"/>
      <c r="F23" s="43"/>
      <c r="G23" s="79"/>
      <c r="H23" s="45"/>
      <c r="I23" s="207"/>
      <c r="K23" s="30"/>
      <c r="L23" s="31"/>
      <c r="M23" s="31" t="s">
        <v>205</v>
      </c>
      <c r="N23" s="44"/>
      <c r="O23" s="57">
        <v>200</v>
      </c>
      <c r="P23" s="29"/>
    </row>
    <row r="24" spans="2:16" x14ac:dyDescent="0.2">
      <c r="B24" s="208"/>
      <c r="C24" s="19"/>
      <c r="D24" s="19"/>
      <c r="E24" s="19"/>
      <c r="F24" s="19"/>
      <c r="G24" s="47" t="s">
        <v>357</v>
      </c>
      <c r="H24" s="45"/>
      <c r="I24" s="204"/>
      <c r="K24" s="30"/>
      <c r="P24" s="29"/>
    </row>
    <row r="25" spans="2:16" ht="26.25" thickBot="1" x14ac:dyDescent="0.25">
      <c r="B25" s="205" t="s">
        <v>334</v>
      </c>
      <c r="C25" s="13"/>
      <c r="D25" s="13"/>
      <c r="E25" s="13">
        <f>P48</f>
        <v>0</v>
      </c>
      <c r="F25" s="43">
        <v>0</v>
      </c>
      <c r="G25" s="47" t="s">
        <v>170</v>
      </c>
      <c r="H25" s="45"/>
      <c r="I25" s="204"/>
      <c r="K25" s="30"/>
      <c r="P25" s="29"/>
    </row>
    <row r="26" spans="2:16" ht="26.25" thickBot="1" x14ac:dyDescent="0.25">
      <c r="B26" s="205" t="s">
        <v>169</v>
      </c>
      <c r="C26" s="13">
        <f>N45*O51</f>
        <v>0</v>
      </c>
      <c r="D26" s="13">
        <v>0</v>
      </c>
      <c r="E26" s="13"/>
      <c r="F26" s="43"/>
      <c r="G26" s="47" t="s">
        <v>170</v>
      </c>
      <c r="H26" s="45"/>
      <c r="I26" s="204"/>
      <c r="K26" s="30"/>
      <c r="L26" s="125" t="s">
        <v>304</v>
      </c>
      <c r="M26" s="127"/>
      <c r="N26" s="126"/>
      <c r="O26" s="118" t="s">
        <v>360</v>
      </c>
      <c r="P26" s="187" t="s">
        <v>361</v>
      </c>
    </row>
    <row r="27" spans="2:16" x14ac:dyDescent="0.2">
      <c r="B27" s="205"/>
      <c r="C27" s="13"/>
      <c r="D27" s="13"/>
      <c r="E27" s="13"/>
      <c r="F27" s="43"/>
      <c r="G27" s="47"/>
      <c r="H27" s="45"/>
      <c r="I27" s="204"/>
      <c r="K27" s="30"/>
      <c r="L27" s="31"/>
      <c r="M27" s="31"/>
      <c r="O27" s="177" t="str">
        <f>N9</f>
        <v>2022/2023</v>
      </c>
      <c r="P27" s="189" t="str">
        <f>O9</f>
        <v>2023/2024</v>
      </c>
    </row>
    <row r="28" spans="2:16" x14ac:dyDescent="0.2">
      <c r="B28" s="206"/>
      <c r="C28" s="13"/>
      <c r="D28" s="13"/>
      <c r="E28" s="102"/>
      <c r="F28" s="43"/>
      <c r="G28" s="47"/>
      <c r="H28" s="48"/>
      <c r="I28" s="209"/>
      <c r="K28" s="30"/>
      <c r="P28" s="29"/>
    </row>
    <row r="29" spans="2:16" x14ac:dyDescent="0.2">
      <c r="B29" s="206" t="s">
        <v>221</v>
      </c>
      <c r="C29" s="13"/>
      <c r="D29" s="13"/>
      <c r="E29" s="102">
        <f>12*75</f>
        <v>900</v>
      </c>
      <c r="F29" s="43">
        <v>0</v>
      </c>
      <c r="G29" s="47" t="s">
        <v>353</v>
      </c>
      <c r="H29" s="48"/>
      <c r="I29" s="209"/>
      <c r="K29" s="30"/>
      <c r="M29" s="31" t="s">
        <v>305</v>
      </c>
      <c r="O29" s="68">
        <v>9</v>
      </c>
      <c r="P29" s="59">
        <v>10</v>
      </c>
    </row>
    <row r="30" spans="2:16" x14ac:dyDescent="0.2">
      <c r="B30" s="206" t="s">
        <v>212</v>
      </c>
      <c r="C30" s="13"/>
      <c r="D30" s="13"/>
      <c r="E30" s="102">
        <f>1000+1500+1500</f>
        <v>4000</v>
      </c>
      <c r="F30" s="43">
        <v>0</v>
      </c>
      <c r="G30" s="47" t="s">
        <v>382</v>
      </c>
      <c r="H30" s="48"/>
      <c r="I30" s="209"/>
      <c r="K30" s="30"/>
      <c r="L30" s="31"/>
      <c r="M30" s="31"/>
      <c r="N30" s="44"/>
      <c r="O30" s="68"/>
      <c r="P30" s="290"/>
    </row>
    <row r="31" spans="2:16" x14ac:dyDescent="0.2">
      <c r="B31" s="206" t="s">
        <v>291</v>
      </c>
      <c r="C31" s="13"/>
      <c r="D31" s="13"/>
      <c r="E31" s="102">
        <v>0</v>
      </c>
      <c r="F31" s="43">
        <v>0</v>
      </c>
      <c r="G31" s="47" t="s">
        <v>358</v>
      </c>
      <c r="H31" s="48"/>
      <c r="I31" s="209"/>
      <c r="K31" s="30"/>
      <c r="L31" s="31"/>
      <c r="M31" s="31" t="s">
        <v>306</v>
      </c>
      <c r="N31" s="44"/>
      <c r="O31" s="289">
        <v>75</v>
      </c>
      <c r="P31" s="291">
        <v>75</v>
      </c>
    </row>
    <row r="32" spans="2:16" x14ac:dyDescent="0.2">
      <c r="B32" s="205" t="s">
        <v>14</v>
      </c>
      <c r="C32" s="13"/>
      <c r="D32" s="13"/>
      <c r="E32" s="102">
        <v>300</v>
      </c>
      <c r="F32" s="43">
        <v>0</v>
      </c>
      <c r="G32" s="47" t="s">
        <v>211</v>
      </c>
      <c r="H32" s="48"/>
      <c r="I32" s="209"/>
      <c r="K32" s="30"/>
      <c r="O32" s="68"/>
      <c r="P32" s="29"/>
    </row>
    <row r="33" spans="2:16" x14ac:dyDescent="0.2">
      <c r="B33" s="205" t="s">
        <v>224</v>
      </c>
      <c r="C33" s="13"/>
      <c r="D33" s="13"/>
      <c r="E33" s="102">
        <v>0</v>
      </c>
      <c r="F33" s="43">
        <v>0</v>
      </c>
      <c r="G33" s="47"/>
      <c r="H33" s="48"/>
      <c r="I33" s="209"/>
      <c r="K33" s="30"/>
      <c r="L33" s="31"/>
      <c r="M33" s="31"/>
      <c r="N33" s="44"/>
      <c r="O33" s="146"/>
      <c r="P33" s="29"/>
    </row>
    <row r="34" spans="2:16" ht="13.5" thickBot="1" x14ac:dyDescent="0.25">
      <c r="B34" s="205" t="s">
        <v>350</v>
      </c>
      <c r="C34" s="13"/>
      <c r="D34" s="13"/>
      <c r="E34" s="102">
        <v>2000</v>
      </c>
      <c r="F34" s="43"/>
      <c r="G34" s="47" t="s">
        <v>368</v>
      </c>
      <c r="H34" s="48"/>
      <c r="I34" s="209"/>
      <c r="K34" s="30"/>
      <c r="L34" s="31"/>
      <c r="M34" s="31"/>
      <c r="N34" s="44"/>
      <c r="O34" s="146"/>
      <c r="P34" s="29"/>
    </row>
    <row r="35" spans="2:16" ht="26.25" thickBot="1" x14ac:dyDescent="0.25">
      <c r="B35" s="205" t="s">
        <v>22</v>
      </c>
      <c r="C35" s="13"/>
      <c r="D35" s="13"/>
      <c r="E35" s="102">
        <v>500</v>
      </c>
      <c r="F35" s="43">
        <v>0</v>
      </c>
      <c r="G35" s="47" t="s">
        <v>187</v>
      </c>
      <c r="H35" s="48"/>
      <c r="I35" s="209"/>
      <c r="K35" s="30"/>
      <c r="L35" s="125" t="s">
        <v>177</v>
      </c>
      <c r="M35" s="128"/>
      <c r="P35" s="29"/>
    </row>
    <row r="36" spans="2:16" x14ac:dyDescent="0.2">
      <c r="B36" s="205" t="s">
        <v>354</v>
      </c>
      <c r="C36" s="301"/>
      <c r="D36" s="13"/>
      <c r="E36" s="102">
        <f>O18*20</f>
        <v>1520</v>
      </c>
      <c r="F36" s="43">
        <v>0</v>
      </c>
      <c r="G36" s="47" t="s">
        <v>380</v>
      </c>
      <c r="H36" s="48"/>
      <c r="I36" s="209"/>
      <c r="K36" s="30"/>
      <c r="N36" s="118" t="s">
        <v>117</v>
      </c>
      <c r="P36" s="29"/>
    </row>
    <row r="37" spans="2:16" ht="25.5" x14ac:dyDescent="0.2">
      <c r="B37" s="205" t="s">
        <v>214</v>
      </c>
      <c r="C37" s="13"/>
      <c r="D37" s="13"/>
      <c r="E37" s="102">
        <v>0</v>
      </c>
      <c r="F37" s="43">
        <v>0</v>
      </c>
      <c r="G37" s="47" t="s">
        <v>319</v>
      </c>
      <c r="H37" s="48"/>
      <c r="I37" s="209"/>
      <c r="K37" s="30"/>
      <c r="N37" s="64" t="s">
        <v>242</v>
      </c>
      <c r="O37" s="64" t="s">
        <v>166</v>
      </c>
      <c r="P37" s="186" t="s">
        <v>122</v>
      </c>
    </row>
    <row r="38" spans="2:16" ht="15" x14ac:dyDescent="0.35">
      <c r="B38" s="205"/>
      <c r="C38" s="13"/>
      <c r="D38" s="13"/>
      <c r="E38" s="102"/>
      <c r="F38" s="43"/>
      <c r="G38" s="47"/>
      <c r="H38" s="48"/>
      <c r="I38" s="209"/>
      <c r="K38" s="30"/>
      <c r="M38" s="115" t="s">
        <v>165</v>
      </c>
      <c r="N38" s="36" t="s">
        <v>243</v>
      </c>
      <c r="O38" s="36" t="s">
        <v>167</v>
      </c>
      <c r="P38" s="40" t="s">
        <v>168</v>
      </c>
    </row>
    <row r="39" spans="2:16" x14ac:dyDescent="0.2">
      <c r="B39" s="205"/>
      <c r="C39" s="13"/>
      <c r="D39" s="13"/>
      <c r="E39" s="102"/>
      <c r="F39" s="43"/>
      <c r="G39" s="47"/>
      <c r="H39" s="48"/>
      <c r="I39" s="209"/>
      <c r="K39" s="30"/>
      <c r="L39" s="68">
        <f t="shared" ref="L39:L44" si="0">O11</f>
        <v>8</v>
      </c>
      <c r="M39" s="31" t="s">
        <v>108</v>
      </c>
      <c r="N39" s="113">
        <v>0</v>
      </c>
      <c r="O39" s="106">
        <v>108</v>
      </c>
      <c r="P39" s="99">
        <f t="shared" ref="P39:P44" si="1">N39*O39</f>
        <v>0</v>
      </c>
    </row>
    <row r="40" spans="2:16" x14ac:dyDescent="0.2">
      <c r="B40" s="205" t="s">
        <v>213</v>
      </c>
      <c r="C40" s="13"/>
      <c r="D40" s="13"/>
      <c r="E40" s="102">
        <v>0</v>
      </c>
      <c r="F40" s="43">
        <v>0</v>
      </c>
      <c r="G40" s="47" t="s">
        <v>320</v>
      </c>
      <c r="H40" s="48"/>
      <c r="I40" s="209"/>
      <c r="K40" s="30"/>
      <c r="L40" s="68">
        <f t="shared" si="0"/>
        <v>11</v>
      </c>
      <c r="M40" s="31" t="s">
        <v>109</v>
      </c>
      <c r="N40" s="113">
        <v>0</v>
      </c>
      <c r="O40" s="114">
        <f>O39</f>
        <v>108</v>
      </c>
      <c r="P40" s="99">
        <f t="shared" si="1"/>
        <v>0</v>
      </c>
    </row>
    <row r="41" spans="2:16" ht="25.5" x14ac:dyDescent="0.2">
      <c r="B41" s="205" t="s">
        <v>210</v>
      </c>
      <c r="C41" s="13"/>
      <c r="D41" s="13"/>
      <c r="E41" s="102">
        <v>250</v>
      </c>
      <c r="F41" s="43">
        <v>0</v>
      </c>
      <c r="G41" s="47" t="s">
        <v>355</v>
      </c>
      <c r="H41" s="48"/>
      <c r="I41" s="209"/>
      <c r="K41" s="30"/>
      <c r="L41" s="68">
        <f t="shared" si="0"/>
        <v>11</v>
      </c>
      <c r="M41" s="31" t="s">
        <v>110</v>
      </c>
      <c r="N41" s="113">
        <v>0</v>
      </c>
      <c r="O41" s="114">
        <f>O39</f>
        <v>108</v>
      </c>
      <c r="P41" s="99">
        <f t="shared" si="1"/>
        <v>0</v>
      </c>
    </row>
    <row r="42" spans="2:16" ht="25.5" x14ac:dyDescent="0.2">
      <c r="B42" s="210" t="s">
        <v>106</v>
      </c>
      <c r="C42" s="13"/>
      <c r="D42" s="13"/>
      <c r="E42" s="102">
        <v>688</v>
      </c>
      <c r="F42" s="43">
        <v>0</v>
      </c>
      <c r="G42" s="47" t="s">
        <v>369</v>
      </c>
      <c r="H42" s="48"/>
      <c r="I42" s="209"/>
      <c r="K42" s="30"/>
      <c r="L42" s="68">
        <f t="shared" si="0"/>
        <v>20</v>
      </c>
      <c r="M42" s="31" t="s">
        <v>111</v>
      </c>
      <c r="N42" s="113">
        <v>0</v>
      </c>
      <c r="O42" s="114">
        <f>O39</f>
        <v>108</v>
      </c>
      <c r="P42" s="99">
        <f t="shared" si="1"/>
        <v>0</v>
      </c>
    </row>
    <row r="43" spans="2:16" ht="25.5" x14ac:dyDescent="0.2">
      <c r="B43" s="205" t="s">
        <v>162</v>
      </c>
      <c r="C43" s="13"/>
      <c r="D43" s="13"/>
      <c r="E43" s="102">
        <v>40</v>
      </c>
      <c r="F43" s="43">
        <v>0</v>
      </c>
      <c r="G43" s="47" t="s">
        <v>290</v>
      </c>
      <c r="H43" s="45"/>
      <c r="I43" s="204"/>
      <c r="K43" s="30"/>
      <c r="L43" s="68">
        <f t="shared" si="0"/>
        <v>16</v>
      </c>
      <c r="M43" s="31" t="s">
        <v>112</v>
      </c>
      <c r="N43" s="113">
        <v>0</v>
      </c>
      <c r="O43" s="114">
        <f>O39</f>
        <v>108</v>
      </c>
      <c r="P43" s="99">
        <f t="shared" si="1"/>
        <v>0</v>
      </c>
    </row>
    <row r="44" spans="2:16" x14ac:dyDescent="0.2">
      <c r="B44" s="205" t="s">
        <v>2</v>
      </c>
      <c r="C44" s="13"/>
      <c r="D44" s="13"/>
      <c r="E44" s="102">
        <v>150</v>
      </c>
      <c r="F44" s="43">
        <v>0</v>
      </c>
      <c r="G44" s="47"/>
      <c r="H44" s="45"/>
      <c r="I44" s="204"/>
      <c r="K44" s="30"/>
      <c r="L44" s="68">
        <f t="shared" si="0"/>
        <v>10</v>
      </c>
      <c r="M44" s="31" t="s">
        <v>113</v>
      </c>
      <c r="N44" s="164">
        <v>0</v>
      </c>
      <c r="O44" s="114">
        <f>O39</f>
        <v>108</v>
      </c>
      <c r="P44" s="100">
        <f t="shared" si="1"/>
        <v>0</v>
      </c>
    </row>
    <row r="45" spans="2:16" ht="25.5" x14ac:dyDescent="0.2">
      <c r="B45" s="205" t="s">
        <v>3</v>
      </c>
      <c r="C45" s="13"/>
      <c r="D45" s="13"/>
      <c r="E45" s="102">
        <v>50</v>
      </c>
      <c r="F45" s="43">
        <v>0</v>
      </c>
      <c r="G45" s="47"/>
      <c r="H45" s="45"/>
      <c r="I45" s="204"/>
      <c r="K45" s="30"/>
      <c r="M45" s="31"/>
      <c r="N45" s="64">
        <f>SUM(N39:N44)</f>
        <v>0</v>
      </c>
      <c r="O45" s="114"/>
      <c r="P45" s="99">
        <f>SUM(P39:P44)</f>
        <v>0</v>
      </c>
    </row>
    <row r="46" spans="2:16" x14ac:dyDescent="0.2">
      <c r="B46" s="205" t="s">
        <v>4</v>
      </c>
      <c r="C46" s="13"/>
      <c r="D46" s="13"/>
      <c r="E46" s="102">
        <v>0</v>
      </c>
      <c r="F46" s="43">
        <v>0</v>
      </c>
      <c r="G46" s="47" t="s">
        <v>348</v>
      </c>
      <c r="H46" s="48"/>
      <c r="I46" s="209"/>
      <c r="K46" s="30"/>
      <c r="M46" s="31"/>
      <c r="N46" s="98"/>
      <c r="O46" s="98"/>
      <c r="P46" s="99"/>
    </row>
    <row r="47" spans="2:16" x14ac:dyDescent="0.2">
      <c r="B47" s="206"/>
      <c r="C47" s="13"/>
      <c r="D47" s="13"/>
      <c r="E47" s="102"/>
      <c r="F47" s="43"/>
      <c r="G47" s="50"/>
      <c r="H47" s="48"/>
      <c r="I47" s="209"/>
      <c r="K47" s="30"/>
      <c r="M47" s="31" t="s">
        <v>203</v>
      </c>
      <c r="N47" s="154">
        <v>0</v>
      </c>
      <c r="O47" s="152">
        <f>O39</f>
        <v>108</v>
      </c>
      <c r="P47" s="99">
        <f t="shared" ref="P47" si="2">N47*O47</f>
        <v>0</v>
      </c>
    </row>
    <row r="48" spans="2:16" ht="13.5" thickBot="1" x14ac:dyDescent="0.25">
      <c r="B48" s="206" t="s">
        <v>11</v>
      </c>
      <c r="C48" s="13"/>
      <c r="D48" s="13"/>
      <c r="E48" s="102">
        <v>0</v>
      </c>
      <c r="F48" s="43">
        <v>0</v>
      </c>
      <c r="G48" s="50" t="s">
        <v>337</v>
      </c>
      <c r="H48" s="48"/>
      <c r="I48" s="209"/>
      <c r="K48" s="30"/>
      <c r="N48" s="155">
        <f>SUM(N45:N47)</f>
        <v>0</v>
      </c>
      <c r="O48" s="98"/>
      <c r="P48" s="153">
        <f>SUM(P45:P47)</f>
        <v>0</v>
      </c>
    </row>
    <row r="49" spans="2:16" ht="13.5" thickTop="1" x14ac:dyDescent="0.2">
      <c r="B49" s="205"/>
      <c r="C49" s="13"/>
      <c r="D49" s="13"/>
      <c r="E49" s="102"/>
      <c r="F49" s="43"/>
      <c r="G49" s="50"/>
      <c r="H49" s="48"/>
      <c r="I49" s="209"/>
      <c r="K49" s="30"/>
      <c r="P49" s="29"/>
    </row>
    <row r="50" spans="2:16" ht="25.5" x14ac:dyDescent="0.2">
      <c r="B50" s="205" t="s">
        <v>42</v>
      </c>
      <c r="C50" s="13"/>
      <c r="D50" s="13"/>
      <c r="E50" s="102">
        <v>4000</v>
      </c>
      <c r="F50" s="43">
        <v>0</v>
      </c>
      <c r="G50" s="47" t="s">
        <v>338</v>
      </c>
      <c r="H50" s="48"/>
      <c r="I50" s="209"/>
      <c r="K50" s="30"/>
      <c r="P50" s="29"/>
    </row>
    <row r="51" spans="2:16" x14ac:dyDescent="0.2">
      <c r="B51" s="206" t="s">
        <v>172</v>
      </c>
      <c r="C51" s="13"/>
      <c r="D51" s="13"/>
      <c r="E51" s="102">
        <v>0</v>
      </c>
      <c r="F51" s="43">
        <v>0</v>
      </c>
      <c r="G51" s="47" t="s">
        <v>381</v>
      </c>
      <c r="H51" s="48"/>
      <c r="I51" s="209"/>
      <c r="K51" s="28"/>
      <c r="M51" t="s">
        <v>218</v>
      </c>
      <c r="O51" s="106">
        <v>0</v>
      </c>
      <c r="P51" s="29"/>
    </row>
    <row r="52" spans="2:16" x14ac:dyDescent="0.2">
      <c r="B52" s="211" t="s">
        <v>163</v>
      </c>
      <c r="C52" s="13"/>
      <c r="D52" s="13"/>
      <c r="E52" s="102">
        <v>0</v>
      </c>
      <c r="F52" s="43">
        <v>0</v>
      </c>
      <c r="G52" s="50" t="s">
        <v>322</v>
      </c>
      <c r="H52" s="45"/>
      <c r="I52" s="204"/>
      <c r="K52" s="28"/>
      <c r="P52" s="29"/>
    </row>
    <row r="53" spans="2:16" x14ac:dyDescent="0.2">
      <c r="B53" s="206" t="s">
        <v>371</v>
      </c>
      <c r="C53" s="13"/>
      <c r="D53" s="13"/>
      <c r="E53" s="102">
        <v>500</v>
      </c>
      <c r="F53" s="43">
        <v>0</v>
      </c>
      <c r="G53" s="47" t="s">
        <v>370</v>
      </c>
      <c r="H53" s="45"/>
      <c r="I53" s="204"/>
      <c r="K53" s="28"/>
      <c r="P53" s="29"/>
    </row>
    <row r="54" spans="2:16" ht="12.75" customHeight="1" thickBot="1" x14ac:dyDescent="0.25">
      <c r="B54" s="205" t="s">
        <v>173</v>
      </c>
      <c r="C54" s="13"/>
      <c r="D54" s="13"/>
      <c r="E54" s="102">
        <v>500</v>
      </c>
      <c r="F54" s="43">
        <v>0</v>
      </c>
      <c r="G54" s="50"/>
      <c r="H54" s="48"/>
      <c r="I54" s="209"/>
      <c r="K54" s="28"/>
      <c r="P54" s="29"/>
    </row>
    <row r="55" spans="2:16" ht="13.5" thickBot="1" x14ac:dyDescent="0.25">
      <c r="B55" s="206" t="s">
        <v>185</v>
      </c>
      <c r="C55" s="13"/>
      <c r="D55" s="13"/>
      <c r="E55" s="102">
        <v>100</v>
      </c>
      <c r="F55" s="43">
        <v>0</v>
      </c>
      <c r="G55" s="50"/>
      <c r="H55" s="48"/>
      <c r="I55" s="209"/>
      <c r="K55" s="28"/>
      <c r="L55" s="125" t="s">
        <v>159</v>
      </c>
      <c r="M55" s="129"/>
      <c r="N55" s="130"/>
      <c r="O55" s="130"/>
      <c r="P55" s="126"/>
    </row>
    <row r="56" spans="2:16" x14ac:dyDescent="0.2">
      <c r="B56" s="250"/>
      <c r="C56" s="190"/>
      <c r="D56" s="190"/>
      <c r="E56" s="231"/>
      <c r="F56" s="190"/>
      <c r="G56"/>
      <c r="H56" s="41"/>
      <c r="I56" s="196"/>
      <c r="K56" s="28"/>
      <c r="L56" s="31"/>
      <c r="M56" s="31"/>
      <c r="N56"/>
      <c r="O56"/>
      <c r="P56" s="29"/>
    </row>
    <row r="57" spans="2:16" ht="13.5" thickBot="1" x14ac:dyDescent="0.25">
      <c r="B57" s="30"/>
      <c r="I57" s="29"/>
      <c r="K57" s="28"/>
      <c r="P57" s="38" t="s">
        <v>122</v>
      </c>
    </row>
    <row r="58" spans="2:16" ht="13.5" thickBot="1" x14ac:dyDescent="0.25">
      <c r="B58" s="242" t="s">
        <v>160</v>
      </c>
      <c r="C58" s="230"/>
      <c r="D58" s="13"/>
      <c r="E58" s="13"/>
      <c r="F58" s="43"/>
      <c r="G58" s="47" t="s">
        <v>125</v>
      </c>
      <c r="H58" s="48"/>
      <c r="I58" s="212">
        <f>O68</f>
        <v>200</v>
      </c>
      <c r="K58" s="28"/>
      <c r="L58" s="31"/>
      <c r="M58" s="31"/>
      <c r="N58" s="35" t="s">
        <v>117</v>
      </c>
      <c r="O58" s="256" t="s">
        <v>119</v>
      </c>
      <c r="P58" s="39" t="s">
        <v>123</v>
      </c>
    </row>
    <row r="59" spans="2:16" ht="22.5" customHeight="1" x14ac:dyDescent="0.35">
      <c r="B59" s="241"/>
      <c r="C59" s="13"/>
      <c r="D59" s="13"/>
      <c r="E59" s="13"/>
      <c r="F59" s="43"/>
      <c r="G59" s="60" t="s">
        <v>126</v>
      </c>
      <c r="H59" s="61" t="s">
        <v>189</v>
      </c>
      <c r="I59" s="213" t="s">
        <v>191</v>
      </c>
      <c r="K59" s="28"/>
      <c r="L59" s="31"/>
      <c r="M59" s="31"/>
      <c r="N59" s="36" t="s">
        <v>118</v>
      </c>
      <c r="O59" s="36" t="s">
        <v>120</v>
      </c>
      <c r="P59" s="40" t="s">
        <v>121</v>
      </c>
    </row>
    <row r="60" spans="2:16" ht="15" customHeight="1" x14ac:dyDescent="0.2">
      <c r="B60" s="205" t="s">
        <v>127</v>
      </c>
      <c r="C60" s="13"/>
      <c r="D60" s="13"/>
      <c r="E60" s="13">
        <f t="shared" ref="E60:E63" si="3">$I$58*I60</f>
        <v>600</v>
      </c>
      <c r="F60" s="43">
        <v>0</v>
      </c>
      <c r="G60" s="105">
        <f t="shared" ref="G60:I65" si="4">N61</f>
        <v>8</v>
      </c>
      <c r="H60" s="107">
        <f t="shared" si="4"/>
        <v>3</v>
      </c>
      <c r="I60" s="214">
        <f t="shared" si="4"/>
        <v>3</v>
      </c>
      <c r="K60" s="28"/>
      <c r="P60" s="37"/>
    </row>
    <row r="61" spans="2:16" ht="12.75" customHeight="1" x14ac:dyDescent="0.2">
      <c r="B61" s="215" t="s">
        <v>128</v>
      </c>
      <c r="C61" s="13"/>
      <c r="D61" s="13"/>
      <c r="E61" s="257">
        <f t="shared" si="3"/>
        <v>800</v>
      </c>
      <c r="F61" s="198">
        <v>0</v>
      </c>
      <c r="G61" s="105">
        <f t="shared" si="4"/>
        <v>11</v>
      </c>
      <c r="H61" s="199">
        <f t="shared" si="4"/>
        <v>3</v>
      </c>
      <c r="I61" s="216">
        <f t="shared" si="4"/>
        <v>4</v>
      </c>
      <c r="K61" s="28"/>
      <c r="L61" s="31"/>
      <c r="M61" s="31" t="s">
        <v>108</v>
      </c>
      <c r="N61" s="35">
        <f t="shared" ref="N61:N66" si="5">O11</f>
        <v>8</v>
      </c>
      <c r="O61" s="35">
        <v>3</v>
      </c>
      <c r="P61" s="59">
        <f>ROUNDUP((N61*O61)/9,0)</f>
        <v>3</v>
      </c>
    </row>
    <row r="62" spans="2:16" ht="12.75" customHeight="1" x14ac:dyDescent="0.2">
      <c r="B62" s="205" t="s">
        <v>129</v>
      </c>
      <c r="C62" s="13"/>
      <c r="D62" s="13"/>
      <c r="E62" s="13">
        <f t="shared" si="3"/>
        <v>1000</v>
      </c>
      <c r="F62" s="43">
        <v>0</v>
      </c>
      <c r="G62" s="105">
        <f t="shared" si="4"/>
        <v>11</v>
      </c>
      <c r="H62" s="107">
        <f t="shared" si="4"/>
        <v>4</v>
      </c>
      <c r="I62" s="214">
        <f t="shared" si="4"/>
        <v>5</v>
      </c>
      <c r="K62" s="28"/>
      <c r="L62" s="31"/>
      <c r="M62" s="31" t="s">
        <v>109</v>
      </c>
      <c r="N62" s="35">
        <f t="shared" si="5"/>
        <v>11</v>
      </c>
      <c r="O62" s="35">
        <v>3</v>
      </c>
      <c r="P62" s="59">
        <f>ROUNDUP((N62*O62)/9,0)</f>
        <v>4</v>
      </c>
    </row>
    <row r="63" spans="2:16" ht="12.75" customHeight="1" x14ac:dyDescent="0.2">
      <c r="B63" s="205" t="s">
        <v>130</v>
      </c>
      <c r="C63" s="13"/>
      <c r="D63" s="13"/>
      <c r="E63" s="13">
        <f t="shared" si="3"/>
        <v>2400</v>
      </c>
      <c r="F63" s="43">
        <v>0</v>
      </c>
      <c r="G63" s="105">
        <f t="shared" si="4"/>
        <v>20</v>
      </c>
      <c r="H63" s="107">
        <f t="shared" si="4"/>
        <v>5</v>
      </c>
      <c r="I63" s="214">
        <f t="shared" si="4"/>
        <v>12</v>
      </c>
      <c r="K63" s="28"/>
      <c r="L63" s="31"/>
      <c r="M63" s="31" t="s">
        <v>110</v>
      </c>
      <c r="N63" s="35">
        <f t="shared" si="5"/>
        <v>11</v>
      </c>
      <c r="O63" s="35">
        <v>4</v>
      </c>
      <c r="P63" s="59">
        <f t="shared" ref="P63:P64" si="6">ROUNDUP((N63*O63)/9,0)</f>
        <v>5</v>
      </c>
    </row>
    <row r="64" spans="2:16" ht="12.75" customHeight="1" x14ac:dyDescent="0.2">
      <c r="B64" s="205" t="s">
        <v>131</v>
      </c>
      <c r="C64" s="13"/>
      <c r="D64" s="13"/>
      <c r="E64" s="13">
        <f>$I$58*I64</f>
        <v>2200</v>
      </c>
      <c r="F64" s="43">
        <v>0</v>
      </c>
      <c r="G64" s="105">
        <f t="shared" si="4"/>
        <v>16</v>
      </c>
      <c r="H64" s="107">
        <f t="shared" si="4"/>
        <v>6</v>
      </c>
      <c r="I64" s="214">
        <f t="shared" si="4"/>
        <v>11</v>
      </c>
      <c r="K64" s="28"/>
      <c r="L64" s="31"/>
      <c r="M64" s="31" t="s">
        <v>111</v>
      </c>
      <c r="N64" s="35">
        <f t="shared" si="5"/>
        <v>20</v>
      </c>
      <c r="O64" s="35">
        <v>5</v>
      </c>
      <c r="P64" s="59">
        <f t="shared" si="6"/>
        <v>12</v>
      </c>
    </row>
    <row r="65" spans="2:16" ht="12.75" customHeight="1" x14ac:dyDescent="0.2">
      <c r="B65" s="205" t="s">
        <v>132</v>
      </c>
      <c r="C65" s="13"/>
      <c r="D65" s="13"/>
      <c r="E65" s="13">
        <f>$I$58*I65</f>
        <v>1600</v>
      </c>
      <c r="F65" s="43">
        <v>0</v>
      </c>
      <c r="G65" s="105">
        <f t="shared" si="4"/>
        <v>10</v>
      </c>
      <c r="H65" s="107">
        <f t="shared" si="4"/>
        <v>7</v>
      </c>
      <c r="I65" s="214">
        <f t="shared" si="4"/>
        <v>8</v>
      </c>
      <c r="K65" s="28"/>
      <c r="L65" s="31"/>
      <c r="M65" s="31" t="s">
        <v>112</v>
      </c>
      <c r="N65" s="35">
        <f t="shared" si="5"/>
        <v>16</v>
      </c>
      <c r="O65" s="35">
        <v>6</v>
      </c>
      <c r="P65" s="59">
        <f>ROUNDUP((N65*O65)/9,0)</f>
        <v>11</v>
      </c>
    </row>
    <row r="66" spans="2:16" ht="12.75" customHeight="1" x14ac:dyDescent="0.2">
      <c r="B66" s="30"/>
      <c r="I66" s="29"/>
      <c r="K66" s="28"/>
      <c r="L66" s="31"/>
      <c r="M66" s="31" t="s">
        <v>113</v>
      </c>
      <c r="N66" s="35">
        <f t="shared" si="5"/>
        <v>10</v>
      </c>
      <c r="O66" s="35">
        <v>7</v>
      </c>
      <c r="P66" s="59">
        <f>ROUNDUP((N66*O66)/9,0)</f>
        <v>8</v>
      </c>
    </row>
    <row r="67" spans="2:16" ht="13.5" thickBot="1" x14ac:dyDescent="0.25">
      <c r="B67" s="30"/>
      <c r="I67" s="29"/>
      <c r="K67" s="28"/>
      <c r="L67" s="31"/>
      <c r="P67" s="29"/>
    </row>
    <row r="68" spans="2:16" ht="25.5" x14ac:dyDescent="0.2">
      <c r="B68" s="259" t="s">
        <v>324</v>
      </c>
      <c r="C68" s="190"/>
      <c r="D68" s="190"/>
      <c r="E68" s="190"/>
      <c r="F68" s="190"/>
      <c r="G68" s="64"/>
      <c r="H68" s="118"/>
      <c r="I68" s="187"/>
      <c r="K68" s="28"/>
      <c r="L68" s="31" t="s">
        <v>114</v>
      </c>
      <c r="M68" s="31"/>
      <c r="N68"/>
      <c r="O68" s="57">
        <v>200</v>
      </c>
      <c r="P68" s="66"/>
    </row>
    <row r="69" spans="2:16" x14ac:dyDescent="0.2">
      <c r="B69" s="205" t="s">
        <v>325</v>
      </c>
      <c r="C69" s="230"/>
      <c r="D69" s="13"/>
      <c r="E69" s="102">
        <f>4*400</f>
        <v>1600</v>
      </c>
      <c r="F69" s="43">
        <v>0</v>
      </c>
      <c r="G69" s="47" t="s">
        <v>356</v>
      </c>
      <c r="H69" s="48"/>
      <c r="I69" s="204"/>
      <c r="K69" s="28"/>
      <c r="P69" s="29"/>
    </row>
    <row r="70" spans="2:16" ht="13.5" thickBot="1" x14ac:dyDescent="0.25">
      <c r="B70" s="251"/>
      <c r="C70" s="190"/>
      <c r="D70" s="190"/>
      <c r="E70" s="190"/>
      <c r="F70" s="190"/>
      <c r="G70" s="44"/>
      <c r="H70" s="41"/>
      <c r="I70" s="29"/>
      <c r="K70" s="28"/>
      <c r="L70" s="44"/>
      <c r="P70" s="29"/>
    </row>
    <row r="71" spans="2:16" ht="13.5" thickBot="1" x14ac:dyDescent="0.25">
      <c r="B71" s="300"/>
      <c r="C71" s="190"/>
      <c r="D71" s="190"/>
      <c r="E71" s="190"/>
      <c r="F71" s="190"/>
      <c r="G71"/>
      <c r="H71"/>
      <c r="I71" s="56"/>
      <c r="K71" s="28"/>
      <c r="L71" s="125" t="s">
        <v>364</v>
      </c>
      <c r="M71" s="131"/>
      <c r="N71"/>
      <c r="P71" s="29"/>
    </row>
    <row r="72" spans="2:16" ht="15.75" customHeight="1" thickBot="1" x14ac:dyDescent="0.25">
      <c r="B72" s="258" t="s">
        <v>362</v>
      </c>
      <c r="C72"/>
      <c r="D72"/>
      <c r="E72"/>
      <c r="F72" s="190"/>
      <c r="G72" s="82" t="s">
        <v>295</v>
      </c>
      <c r="H72" s="284"/>
      <c r="I72" s="285">
        <f>O82</f>
        <v>350</v>
      </c>
      <c r="K72" s="28"/>
      <c r="L72"/>
      <c r="M72"/>
      <c r="N72"/>
      <c r="P72" s="29"/>
    </row>
    <row r="73" spans="2:16" ht="26.25" thickBot="1" x14ac:dyDescent="0.25">
      <c r="B73" s="246" t="s">
        <v>372</v>
      </c>
      <c r="C73" s="13"/>
      <c r="D73" s="13"/>
      <c r="E73" s="13">
        <f>$I$72*I73</f>
        <v>2450</v>
      </c>
      <c r="F73" s="43">
        <v>0</v>
      </c>
      <c r="G73" s="271" t="s">
        <v>297</v>
      </c>
      <c r="H73" s="94"/>
      <c r="I73" s="286">
        <f>O80</f>
        <v>7</v>
      </c>
      <c r="K73" s="28"/>
      <c r="L73"/>
      <c r="N73"/>
      <c r="O73" s="36" t="s">
        <v>145</v>
      </c>
      <c r="P73" s="29"/>
    </row>
    <row r="74" spans="2:16" x14ac:dyDescent="0.2">
      <c r="B74" s="28"/>
      <c r="C74"/>
      <c r="D74"/>
      <c r="E74"/>
      <c r="F74" s="190"/>
      <c r="G74" s="44"/>
      <c r="I74" s="187"/>
      <c r="K74" s="28"/>
      <c r="L74"/>
      <c r="M74" s="31" t="s">
        <v>108</v>
      </c>
      <c r="N74"/>
      <c r="O74" s="65">
        <v>1</v>
      </c>
      <c r="P74" s="56"/>
    </row>
    <row r="75" spans="2:16" ht="13.5" thickBot="1" x14ac:dyDescent="0.25">
      <c r="B75" s="300"/>
      <c r="C75" s="190"/>
      <c r="D75" s="190"/>
      <c r="E75" s="228"/>
      <c r="F75" s="190"/>
      <c r="G75" s="44"/>
      <c r="I75" s="252"/>
      <c r="K75" s="28"/>
      <c r="L75"/>
      <c r="M75" s="31" t="s">
        <v>109</v>
      </c>
      <c r="N75"/>
      <c r="O75" s="65">
        <v>1</v>
      </c>
      <c r="P75" s="56"/>
    </row>
    <row r="76" spans="2:16" ht="13.5" thickBot="1" x14ac:dyDescent="0.25">
      <c r="B76" s="243" t="s">
        <v>373</v>
      </c>
      <c r="C76" s="244"/>
      <c r="D76" s="229"/>
      <c r="E76" s="229"/>
      <c r="F76" s="229"/>
      <c r="G76" s="232"/>
      <c r="H76" s="80"/>
      <c r="I76" s="207"/>
      <c r="K76" s="28"/>
      <c r="L76"/>
      <c r="M76" s="31" t="s">
        <v>110</v>
      </c>
      <c r="N76"/>
      <c r="O76" s="65">
        <v>1</v>
      </c>
      <c r="P76" s="56"/>
    </row>
    <row r="77" spans="2:16" x14ac:dyDescent="0.2">
      <c r="B77" s="246" t="s">
        <v>36</v>
      </c>
      <c r="C77" s="225"/>
      <c r="D77" s="225"/>
      <c r="E77" s="287">
        <v>0</v>
      </c>
      <c r="F77" s="226">
        <v>0</v>
      </c>
      <c r="G77" s="47" t="s">
        <v>352</v>
      </c>
      <c r="H77" s="48"/>
      <c r="I77" s="209"/>
      <c r="K77" s="28"/>
      <c r="L77"/>
      <c r="M77" s="31" t="s">
        <v>111</v>
      </c>
      <c r="N77"/>
      <c r="O77" s="65">
        <v>2</v>
      </c>
      <c r="P77" s="56"/>
    </row>
    <row r="78" spans="2:16" x14ac:dyDescent="0.2">
      <c r="B78" s="224" t="s">
        <v>339</v>
      </c>
      <c r="C78" s="13"/>
      <c r="D78" s="13"/>
      <c r="E78" s="102">
        <v>0</v>
      </c>
      <c r="F78" s="43">
        <v>0</v>
      </c>
      <c r="G78" s="47" t="s">
        <v>344</v>
      </c>
      <c r="H78" s="48"/>
      <c r="I78" s="209"/>
      <c r="K78" s="28"/>
      <c r="L78"/>
      <c r="M78" s="31" t="s">
        <v>112</v>
      </c>
      <c r="N78"/>
      <c r="O78" s="154">
        <v>2</v>
      </c>
      <c r="P78" s="56"/>
    </row>
    <row r="79" spans="2:16" x14ac:dyDescent="0.2">
      <c r="B79" s="217" t="s">
        <v>340</v>
      </c>
      <c r="C79" s="13"/>
      <c r="D79" s="13"/>
      <c r="E79" s="102">
        <v>0</v>
      </c>
      <c r="F79" s="43">
        <v>0</v>
      </c>
      <c r="G79" s="302" t="s">
        <v>363</v>
      </c>
      <c r="H79" s="48"/>
      <c r="I79" s="209"/>
      <c r="K79" s="28"/>
      <c r="L79"/>
      <c r="M79"/>
      <c r="N79"/>
      <c r="O79" s="68"/>
      <c r="P79" s="56"/>
    </row>
    <row r="80" spans="2:16" ht="13.5" thickBot="1" x14ac:dyDescent="0.25">
      <c r="B80" s="217" t="s">
        <v>341</v>
      </c>
      <c r="C80" s="13"/>
      <c r="D80" s="13"/>
      <c r="E80" s="102">
        <v>0</v>
      </c>
      <c r="F80" s="43">
        <v>0</v>
      </c>
      <c r="G80" s="47"/>
      <c r="H80" s="48"/>
      <c r="I80" s="209"/>
      <c r="K80" s="28"/>
      <c r="L80"/>
      <c r="M80"/>
      <c r="N80" s="35"/>
      <c r="O80" s="197">
        <f>SUM(O74:O78)</f>
        <v>7</v>
      </c>
      <c r="P80" s="56"/>
    </row>
    <row r="81" spans="2:16" ht="26.25" thickTop="1" x14ac:dyDescent="0.2">
      <c r="B81" s="217" t="s">
        <v>342</v>
      </c>
      <c r="C81" s="102">
        <v>0</v>
      </c>
      <c r="D81" s="13">
        <v>0</v>
      </c>
      <c r="E81" s="13"/>
      <c r="F81" s="13"/>
      <c r="G81" s="47"/>
      <c r="H81" s="48"/>
      <c r="I81" s="209"/>
      <c r="K81" s="28"/>
      <c r="P81" s="56"/>
    </row>
    <row r="82" spans="2:16" x14ac:dyDescent="0.2">
      <c r="B82" s="28"/>
      <c r="C82"/>
      <c r="D82"/>
      <c r="E82" s="190"/>
      <c r="F82" s="190"/>
      <c r="G82" s="44"/>
      <c r="H82" s="41"/>
      <c r="I82" s="196"/>
      <c r="K82" s="28"/>
      <c r="L82" s="31" t="s">
        <v>365</v>
      </c>
      <c r="O82" s="70">
        <v>350</v>
      </c>
      <c r="P82" s="56"/>
    </row>
    <row r="83" spans="2:16" ht="13.5" thickBot="1" x14ac:dyDescent="0.25">
      <c r="B83" s="227"/>
      <c r="C83" s="190"/>
      <c r="D83" s="190"/>
      <c r="E83" s="190"/>
      <c r="F83" s="190"/>
      <c r="G83" s="44"/>
      <c r="H83" s="41"/>
      <c r="I83" s="196"/>
      <c r="K83" s="28"/>
      <c r="P83" s="56"/>
    </row>
    <row r="84" spans="2:16" ht="13.5" thickBot="1" x14ac:dyDescent="0.25">
      <c r="B84" s="247" t="s">
        <v>378</v>
      </c>
      <c r="C84" s="248"/>
      <c r="D84" s="249"/>
      <c r="E84" s="245"/>
      <c r="F84" s="90"/>
      <c r="G84" s="82"/>
      <c r="H84" s="269" t="s">
        <v>154</v>
      </c>
      <c r="I84" s="270">
        <f>N93</f>
        <v>21</v>
      </c>
      <c r="K84" s="28"/>
      <c r="P84" s="56"/>
    </row>
    <row r="85" spans="2:16" ht="13.5" thickBot="1" x14ac:dyDescent="0.25">
      <c r="B85" s="246" t="s">
        <v>36</v>
      </c>
      <c r="C85" s="225"/>
      <c r="D85" s="225"/>
      <c r="E85" s="102">
        <v>1250</v>
      </c>
      <c r="F85" s="43">
        <v>0</v>
      </c>
      <c r="G85" s="271"/>
      <c r="H85" s="272" t="s">
        <v>155</v>
      </c>
      <c r="I85" s="273">
        <f>O96</f>
        <v>200</v>
      </c>
      <c r="K85" s="28"/>
      <c r="L85" s="125" t="s">
        <v>238</v>
      </c>
      <c r="M85" s="129"/>
      <c r="N85" s="132"/>
      <c r="O85"/>
      <c r="P85" s="56"/>
    </row>
    <row r="86" spans="2:16" x14ac:dyDescent="0.2">
      <c r="B86" s="205" t="s">
        <v>25</v>
      </c>
      <c r="C86" s="13"/>
      <c r="D86" s="13"/>
      <c r="E86" s="102">
        <v>500</v>
      </c>
      <c r="F86" s="43">
        <v>0</v>
      </c>
      <c r="G86" s="79" t="s">
        <v>374</v>
      </c>
      <c r="H86" s="268"/>
      <c r="I86" s="264"/>
      <c r="K86" s="28"/>
      <c r="L86"/>
      <c r="O86" s="64"/>
      <c r="P86" s="56"/>
    </row>
    <row r="87" spans="2:16" x14ac:dyDescent="0.2">
      <c r="B87" s="205" t="s">
        <v>330</v>
      </c>
      <c r="C87" s="13"/>
      <c r="D87" s="13"/>
      <c r="E87" s="102">
        <f>36*60</f>
        <v>2160</v>
      </c>
      <c r="F87" s="43">
        <v>0</v>
      </c>
      <c r="G87" s="47" t="s">
        <v>313</v>
      </c>
      <c r="H87" s="45"/>
      <c r="I87" s="204"/>
      <c r="K87" s="30"/>
      <c r="L87"/>
      <c r="M87"/>
      <c r="N87" s="64" t="s">
        <v>151</v>
      </c>
      <c r="O87" s="36"/>
      <c r="P87" s="56"/>
    </row>
    <row r="88" spans="2:16" x14ac:dyDescent="0.2">
      <c r="B88" s="205" t="s">
        <v>331</v>
      </c>
      <c r="C88" s="13"/>
      <c r="D88" s="13"/>
      <c r="E88" s="102">
        <v>200</v>
      </c>
      <c r="F88" s="43">
        <v>0</v>
      </c>
      <c r="G88" s="47" t="s">
        <v>241</v>
      </c>
      <c r="H88" s="48"/>
      <c r="I88" s="209"/>
      <c r="K88" s="30"/>
      <c r="L88"/>
      <c r="N88" s="36" t="s">
        <v>152</v>
      </c>
      <c r="O88"/>
      <c r="P88" s="56"/>
    </row>
    <row r="89" spans="2:16" x14ac:dyDescent="0.2">
      <c r="B89" s="205" t="s">
        <v>39</v>
      </c>
      <c r="C89" s="13"/>
      <c r="D89" s="13"/>
      <c r="E89" s="102">
        <v>0</v>
      </c>
      <c r="F89" s="43">
        <v>0</v>
      </c>
      <c r="G89" s="47" t="s">
        <v>343</v>
      </c>
      <c r="H89" s="48"/>
      <c r="I89" s="209"/>
      <c r="K89" s="30"/>
      <c r="L89"/>
      <c r="M89" s="31" t="s">
        <v>108</v>
      </c>
      <c r="N89" s="58">
        <v>7</v>
      </c>
      <c r="O89" s="44" t="s">
        <v>188</v>
      </c>
      <c r="P89" s="56"/>
    </row>
    <row r="90" spans="2:16" x14ac:dyDescent="0.2">
      <c r="B90" s="205" t="s">
        <v>28</v>
      </c>
      <c r="C90" s="13"/>
      <c r="D90" s="13"/>
      <c r="E90" s="102">
        <v>1500</v>
      </c>
      <c r="F90" s="43">
        <v>0</v>
      </c>
      <c r="G90" s="47" t="s">
        <v>117</v>
      </c>
      <c r="H90" s="48"/>
      <c r="I90" s="209"/>
      <c r="K90" s="30"/>
      <c r="L90"/>
      <c r="M90" s="31" t="s">
        <v>109</v>
      </c>
      <c r="N90" s="58">
        <v>7</v>
      </c>
      <c r="O90" s="44" t="s">
        <v>188</v>
      </c>
      <c r="P90" s="56"/>
    </row>
    <row r="91" spans="2:16" ht="25.5" x14ac:dyDescent="0.2">
      <c r="B91" s="205" t="s">
        <v>230</v>
      </c>
      <c r="C91" s="13"/>
      <c r="D91" s="13"/>
      <c r="E91" s="102">
        <v>0</v>
      </c>
      <c r="F91" s="43">
        <v>0</v>
      </c>
      <c r="G91" s="47"/>
      <c r="H91" s="48"/>
      <c r="I91" s="209"/>
      <c r="K91" s="30"/>
      <c r="L91"/>
      <c r="M91" s="31" t="s">
        <v>110</v>
      </c>
      <c r="N91" s="88">
        <v>7</v>
      </c>
      <c r="O91" s="44" t="s">
        <v>188</v>
      </c>
      <c r="P91" s="56"/>
    </row>
    <row r="92" spans="2:16" x14ac:dyDescent="0.2">
      <c r="B92" s="205" t="s">
        <v>54</v>
      </c>
      <c r="C92" s="13"/>
      <c r="D92" s="13"/>
      <c r="E92" s="102">
        <v>0</v>
      </c>
      <c r="F92" s="43">
        <v>0</v>
      </c>
      <c r="G92" s="47" t="s">
        <v>375</v>
      </c>
      <c r="H92" s="48"/>
      <c r="I92" s="209"/>
      <c r="K92" s="30"/>
      <c r="L92"/>
      <c r="M92" s="31"/>
      <c r="N92" s="35"/>
      <c r="O92"/>
      <c r="P92" s="56"/>
    </row>
    <row r="93" spans="2:16" ht="15" customHeight="1" thickBot="1" x14ac:dyDescent="0.25">
      <c r="B93" s="205" t="s">
        <v>179</v>
      </c>
      <c r="C93" s="102">
        <v>2500</v>
      </c>
      <c r="D93" s="13">
        <v>0</v>
      </c>
      <c r="E93" s="13"/>
      <c r="F93" s="43"/>
      <c r="G93" s="47" t="s">
        <v>359</v>
      </c>
      <c r="H93" s="48"/>
      <c r="I93" s="209"/>
      <c r="K93" s="30"/>
      <c r="L93"/>
      <c r="M93"/>
      <c r="N93" s="97">
        <f>SUM(N89:N91)</f>
        <v>21</v>
      </c>
      <c r="O93"/>
      <c r="P93" s="56"/>
    </row>
    <row r="94" spans="2:16" ht="13.5" thickTop="1" x14ac:dyDescent="0.2">
      <c r="B94" s="205" t="s">
        <v>180</v>
      </c>
      <c r="C94" s="102">
        <v>2000</v>
      </c>
      <c r="D94" s="13">
        <v>0</v>
      </c>
      <c r="E94" s="13"/>
      <c r="F94" s="43"/>
      <c r="G94" s="47" t="s">
        <v>359</v>
      </c>
      <c r="H94" s="48"/>
      <c r="I94" s="209"/>
      <c r="K94" s="30"/>
      <c r="L94"/>
      <c r="M94"/>
      <c r="N94"/>
      <c r="O94"/>
      <c r="P94" s="56"/>
    </row>
    <row r="95" spans="2:16" ht="26.25" thickBot="1" x14ac:dyDescent="0.25">
      <c r="B95" s="205" t="s">
        <v>329</v>
      </c>
      <c r="C95" s="102">
        <v>1000</v>
      </c>
      <c r="D95" s="13">
        <v>0</v>
      </c>
      <c r="E95" s="13"/>
      <c r="F95" s="13"/>
      <c r="G95" s="44" t="s">
        <v>376</v>
      </c>
      <c r="H95" s="41"/>
      <c r="I95" s="196"/>
      <c r="K95" s="30"/>
      <c r="P95" s="56"/>
    </row>
    <row r="96" spans="2:16" x14ac:dyDescent="0.2">
      <c r="B96" s="210" t="s">
        <v>59</v>
      </c>
      <c r="C96" s="102">
        <v>0</v>
      </c>
      <c r="D96" s="13">
        <v>0</v>
      </c>
      <c r="E96" s="13"/>
      <c r="F96" s="43"/>
      <c r="G96" s="82"/>
      <c r="H96" s="86" t="s">
        <v>139</v>
      </c>
      <c r="I96" s="87" t="s">
        <v>140</v>
      </c>
      <c r="K96" s="30"/>
      <c r="L96" s="44" t="s">
        <v>153</v>
      </c>
      <c r="M96"/>
      <c r="N96"/>
      <c r="O96" s="89">
        <v>200</v>
      </c>
      <c r="P96" s="56"/>
    </row>
    <row r="97" spans="2:16" ht="13.5" thickBot="1" x14ac:dyDescent="0.25">
      <c r="B97" s="205" t="s">
        <v>181</v>
      </c>
      <c r="C97" s="13">
        <f>I84*I85</f>
        <v>4200</v>
      </c>
      <c r="D97" s="13">
        <v>0</v>
      </c>
      <c r="E97" s="13"/>
      <c r="F97" s="233"/>
      <c r="G97" s="83" t="s">
        <v>141</v>
      </c>
      <c r="H97" s="263">
        <f>SUM(C93:C97)-SUM(E85:E92)</f>
        <v>4090</v>
      </c>
      <c r="I97" s="85">
        <f>SUM(D93:D97)-SUM(F85:F92)</f>
        <v>0</v>
      </c>
      <c r="K97" s="30"/>
      <c r="P97" s="29"/>
    </row>
    <row r="98" spans="2:16" x14ac:dyDescent="0.2">
      <c r="B98" s="251"/>
      <c r="C98" s="190"/>
      <c r="D98" s="190"/>
      <c r="E98" s="190"/>
      <c r="F98" s="190"/>
      <c r="G98" s="44"/>
      <c r="H98" s="41"/>
      <c r="I98" s="196"/>
      <c r="K98" s="30"/>
      <c r="P98" s="29"/>
    </row>
    <row r="99" spans="2:16" ht="13.5" thickBot="1" x14ac:dyDescent="0.25">
      <c r="B99" s="251"/>
      <c r="C99" s="190"/>
      <c r="D99" s="190"/>
      <c r="E99" s="190"/>
      <c r="F99" s="190"/>
      <c r="G99" s="44"/>
      <c r="H99" s="41"/>
      <c r="I99" s="196"/>
      <c r="K99" s="30"/>
      <c r="P99" s="29"/>
    </row>
    <row r="100" spans="2:16" ht="13.5" thickBot="1" x14ac:dyDescent="0.25">
      <c r="B100" s="247" t="s">
        <v>379</v>
      </c>
      <c r="C100" s="248"/>
      <c r="D100" s="249"/>
      <c r="E100" s="245"/>
      <c r="F100" s="90"/>
      <c r="G100" s="82"/>
      <c r="H100" s="269" t="s">
        <v>154</v>
      </c>
      <c r="I100" s="274">
        <f>N110</f>
        <v>19</v>
      </c>
      <c r="K100" s="30"/>
      <c r="P100" s="29"/>
    </row>
    <row r="101" spans="2:16" ht="13.5" thickBot="1" x14ac:dyDescent="0.25">
      <c r="B101" s="246" t="s">
        <v>36</v>
      </c>
      <c r="C101" s="225"/>
      <c r="D101" s="225"/>
      <c r="E101" s="102">
        <v>1250</v>
      </c>
      <c r="F101" s="43">
        <v>0</v>
      </c>
      <c r="G101" s="271"/>
      <c r="H101" s="272" t="s">
        <v>155</v>
      </c>
      <c r="I101" s="275">
        <f>O113</f>
        <v>200</v>
      </c>
      <c r="K101" s="30"/>
      <c r="L101" s="125" t="s">
        <v>239</v>
      </c>
      <c r="M101" s="129"/>
      <c r="N101" s="132"/>
      <c r="O101"/>
      <c r="P101" s="56"/>
    </row>
    <row r="102" spans="2:16" x14ac:dyDescent="0.2">
      <c r="B102" s="205" t="s">
        <v>25</v>
      </c>
      <c r="C102" s="13"/>
      <c r="D102" s="13"/>
      <c r="E102" s="102">
        <v>500</v>
      </c>
      <c r="F102" s="43">
        <v>0</v>
      </c>
      <c r="G102" s="79" t="s">
        <v>374</v>
      </c>
      <c r="H102" s="268"/>
      <c r="I102" s="264"/>
      <c r="K102" s="30"/>
      <c r="L102"/>
      <c r="O102" s="64"/>
      <c r="P102" s="56"/>
    </row>
    <row r="103" spans="2:16" x14ac:dyDescent="0.2">
      <c r="B103" s="205" t="s">
        <v>330</v>
      </c>
      <c r="C103" s="13"/>
      <c r="D103" s="13"/>
      <c r="E103" s="102">
        <f>36*60</f>
        <v>2160</v>
      </c>
      <c r="F103" s="43">
        <v>0</v>
      </c>
      <c r="G103" s="47" t="s">
        <v>313</v>
      </c>
      <c r="H103" s="45"/>
      <c r="I103" s="204"/>
      <c r="K103" s="30"/>
      <c r="L103"/>
      <c r="M103"/>
      <c r="N103" s="64" t="s">
        <v>151</v>
      </c>
      <c r="O103" s="36"/>
      <c r="P103" s="56"/>
    </row>
    <row r="104" spans="2:16" x14ac:dyDescent="0.2">
      <c r="B104" s="205" t="s">
        <v>331</v>
      </c>
      <c r="C104" s="13"/>
      <c r="D104" s="13"/>
      <c r="E104" s="102">
        <v>200</v>
      </c>
      <c r="F104" s="43">
        <v>0</v>
      </c>
      <c r="G104" s="47" t="s">
        <v>241</v>
      </c>
      <c r="H104" s="48"/>
      <c r="I104" s="209"/>
      <c r="K104" s="30"/>
      <c r="L104"/>
      <c r="N104" s="36" t="s">
        <v>152</v>
      </c>
      <c r="O104"/>
      <c r="P104" s="56"/>
    </row>
    <row r="105" spans="2:16" x14ac:dyDescent="0.2">
      <c r="B105" s="205" t="s">
        <v>39</v>
      </c>
      <c r="C105" s="13"/>
      <c r="D105" s="13"/>
      <c r="E105" s="102">
        <v>0</v>
      </c>
      <c r="F105" s="43">
        <v>0</v>
      </c>
      <c r="G105" s="47" t="s">
        <v>343</v>
      </c>
      <c r="H105" s="48"/>
      <c r="I105" s="209"/>
      <c r="K105" s="30"/>
      <c r="L105"/>
      <c r="M105" s="31"/>
      <c r="N105" s="35"/>
      <c r="O105"/>
      <c r="P105" s="56"/>
    </row>
    <row r="106" spans="2:16" x14ac:dyDescent="0.2">
      <c r="B106" s="205" t="s">
        <v>28</v>
      </c>
      <c r="C106" s="13"/>
      <c r="D106" s="13"/>
      <c r="E106" s="102">
        <v>1000</v>
      </c>
      <c r="F106" s="43">
        <v>0</v>
      </c>
      <c r="G106" s="47" t="s">
        <v>231</v>
      </c>
      <c r="H106" s="48"/>
      <c r="I106" s="209"/>
      <c r="K106" s="30"/>
      <c r="L106"/>
      <c r="M106" s="31" t="s">
        <v>111</v>
      </c>
      <c r="N106" s="58">
        <v>6</v>
      </c>
      <c r="O106" s="44" t="s">
        <v>264</v>
      </c>
      <c r="P106" s="56"/>
    </row>
    <row r="107" spans="2:16" ht="25.5" x14ac:dyDescent="0.2">
      <c r="B107" s="205" t="s">
        <v>230</v>
      </c>
      <c r="C107" s="13"/>
      <c r="D107" s="13"/>
      <c r="E107" s="102">
        <v>0</v>
      </c>
      <c r="F107" s="43">
        <v>0</v>
      </c>
      <c r="G107" s="47"/>
      <c r="H107" s="48"/>
      <c r="I107" s="209"/>
      <c r="K107" s="30"/>
      <c r="L107"/>
      <c r="M107" s="31" t="s">
        <v>112</v>
      </c>
      <c r="N107" s="58">
        <v>6</v>
      </c>
      <c r="O107" s="44" t="s">
        <v>264</v>
      </c>
      <c r="P107" s="56"/>
    </row>
    <row r="108" spans="2:16" x14ac:dyDescent="0.2">
      <c r="B108" s="205" t="s">
        <v>54</v>
      </c>
      <c r="C108" s="13"/>
      <c r="D108" s="13"/>
      <c r="E108" s="102">
        <v>0</v>
      </c>
      <c r="F108" s="43">
        <v>0</v>
      </c>
      <c r="G108" s="47" t="s">
        <v>375</v>
      </c>
      <c r="H108" s="48"/>
      <c r="I108" s="209"/>
      <c r="K108" s="30"/>
      <c r="L108"/>
      <c r="M108" s="31" t="s">
        <v>113</v>
      </c>
      <c r="N108" s="88">
        <v>7</v>
      </c>
      <c r="O108" s="44" t="s">
        <v>188</v>
      </c>
      <c r="P108" s="56"/>
    </row>
    <row r="109" spans="2:16" x14ac:dyDescent="0.2">
      <c r="B109" s="205" t="s">
        <v>179</v>
      </c>
      <c r="C109" s="102">
        <v>2500</v>
      </c>
      <c r="D109" s="13">
        <v>0</v>
      </c>
      <c r="E109" s="13"/>
      <c r="F109" s="43"/>
      <c r="G109" s="47"/>
      <c r="H109" s="48"/>
      <c r="I109" s="209"/>
      <c r="K109" s="30"/>
      <c r="L109"/>
      <c r="M109" s="31"/>
      <c r="N109" s="35"/>
      <c r="O109"/>
      <c r="P109" s="56"/>
    </row>
    <row r="110" spans="2:16" ht="13.5" thickBot="1" x14ac:dyDescent="0.25">
      <c r="B110" s="205" t="s">
        <v>180</v>
      </c>
      <c r="C110" s="102">
        <v>2000</v>
      </c>
      <c r="D110" s="13">
        <v>0</v>
      </c>
      <c r="E110" s="13"/>
      <c r="F110" s="43"/>
      <c r="G110" s="47"/>
      <c r="H110" s="48"/>
      <c r="I110" s="209"/>
      <c r="K110" s="30"/>
      <c r="L110"/>
      <c r="M110" s="31"/>
      <c r="N110" s="97">
        <f>SUM(N105:N108)</f>
        <v>19</v>
      </c>
      <c r="O110"/>
      <c r="P110" s="56"/>
    </row>
    <row r="111" spans="2:16" ht="27" thickTop="1" thickBot="1" x14ac:dyDescent="0.25">
      <c r="B111" s="205" t="s">
        <v>329</v>
      </c>
      <c r="C111" s="102">
        <v>1000</v>
      </c>
      <c r="D111" s="13">
        <v>0</v>
      </c>
      <c r="E111" s="13"/>
      <c r="F111" s="13"/>
      <c r="G111" s="44" t="s">
        <v>376</v>
      </c>
      <c r="H111" s="41"/>
      <c r="I111" s="196"/>
      <c r="K111" s="30"/>
      <c r="L111"/>
      <c r="M111" s="31"/>
      <c r="N111" s="35"/>
      <c r="O111"/>
      <c r="P111" s="56"/>
    </row>
    <row r="112" spans="2:16" x14ac:dyDescent="0.2">
      <c r="B112" s="210" t="s">
        <v>59</v>
      </c>
      <c r="C112" s="102">
        <v>0</v>
      </c>
      <c r="D112" s="13">
        <v>0</v>
      </c>
      <c r="E112" s="13"/>
      <c r="F112" s="43"/>
      <c r="G112" s="82"/>
      <c r="H112" s="86" t="s">
        <v>139</v>
      </c>
      <c r="I112" s="87" t="s">
        <v>140</v>
      </c>
      <c r="K112" s="30"/>
      <c r="P112" s="56"/>
    </row>
    <row r="113" spans="2:16" ht="13.5" thickBot="1" x14ac:dyDescent="0.25">
      <c r="B113" s="205" t="s">
        <v>181</v>
      </c>
      <c r="C113" s="13">
        <f>I100*I101</f>
        <v>3800</v>
      </c>
      <c r="D113" s="13">
        <v>0</v>
      </c>
      <c r="E113" s="13"/>
      <c r="F113" s="233"/>
      <c r="G113" s="83" t="s">
        <v>141</v>
      </c>
      <c r="H113" s="263">
        <f>SUM(C109:C113)-SUM(E101:E108)</f>
        <v>4190</v>
      </c>
      <c r="I113" s="85">
        <f>SUM(D109:D113)-SUM(F101:F108)</f>
        <v>0</v>
      </c>
      <c r="K113" s="30"/>
      <c r="L113" s="44" t="s">
        <v>153</v>
      </c>
      <c r="M113"/>
      <c r="N113"/>
      <c r="O113" s="89">
        <v>200</v>
      </c>
      <c r="P113" s="29"/>
    </row>
    <row r="114" spans="2:16" x14ac:dyDescent="0.2">
      <c r="B114" s="251"/>
      <c r="C114" s="190"/>
      <c r="D114" s="190"/>
      <c r="E114" s="190"/>
      <c r="F114" s="190"/>
      <c r="G114" s="44"/>
      <c r="H114" s="41"/>
      <c r="I114" s="196"/>
      <c r="K114" s="30"/>
      <c r="P114" s="29"/>
    </row>
    <row r="115" spans="2:16" ht="13.5" thickBot="1" x14ac:dyDescent="0.25">
      <c r="B115" s="251"/>
      <c r="C115" s="190"/>
      <c r="D115" s="190"/>
      <c r="E115" s="190"/>
      <c r="F115" s="190"/>
      <c r="G115" s="44"/>
      <c r="H115" s="41"/>
      <c r="I115" s="196"/>
      <c r="K115" s="30"/>
      <c r="P115" s="29"/>
    </row>
    <row r="116" spans="2:16" ht="26.25" thickBot="1" x14ac:dyDescent="0.25">
      <c r="B116" s="236" t="s">
        <v>124</v>
      </c>
      <c r="C116" s="237">
        <v>0</v>
      </c>
      <c r="D116" s="13">
        <v>0</v>
      </c>
      <c r="E116" s="2"/>
      <c r="F116" s="42"/>
      <c r="G116" s="47" t="s">
        <v>351</v>
      </c>
      <c r="H116" s="45"/>
      <c r="I116" s="204"/>
      <c r="K116" s="30"/>
      <c r="P116" s="29"/>
    </row>
    <row r="117" spans="2:16" ht="13.5" thickBot="1" x14ac:dyDescent="0.25">
      <c r="B117" s="253"/>
      <c r="C117" s="190"/>
      <c r="D117" s="190"/>
      <c r="E117" s="1"/>
      <c r="G117" s="44" t="s">
        <v>377</v>
      </c>
      <c r="I117" s="29"/>
      <c r="K117" s="30"/>
      <c r="P117" s="56"/>
    </row>
    <row r="118" spans="2:16" ht="13.5" thickBot="1" x14ac:dyDescent="0.25">
      <c r="B118" s="236" t="s">
        <v>184</v>
      </c>
      <c r="C118" s="254">
        <v>0</v>
      </c>
      <c r="D118" s="218">
        <v>0</v>
      </c>
      <c r="E118" s="219"/>
      <c r="F118" s="255"/>
      <c r="G118" s="220"/>
      <c r="H118" s="221"/>
      <c r="I118" s="222"/>
      <c r="K118" s="55"/>
      <c r="L118" s="94"/>
      <c r="M118" s="94"/>
      <c r="N118" s="94"/>
      <c r="O118" s="94"/>
      <c r="P118" s="95"/>
    </row>
    <row r="119" spans="2:16" ht="13.5" thickBot="1" x14ac:dyDescent="0.25">
      <c r="B119" s="55"/>
      <c r="C119" s="262"/>
      <c r="D119" s="262"/>
      <c r="E119" s="262"/>
      <c r="F119" s="262"/>
      <c r="G119"/>
      <c r="K119"/>
      <c r="L119"/>
      <c r="M119"/>
      <c r="N119"/>
      <c r="O119"/>
      <c r="P119"/>
    </row>
    <row r="120" spans="2:16" ht="18.75" thickBot="1" x14ac:dyDescent="0.3">
      <c r="B120" s="260" t="s">
        <v>310</v>
      </c>
      <c r="C120" s="261">
        <f>SUM(C5:C119)</f>
        <v>34950</v>
      </c>
      <c r="D120" s="261">
        <f>SUM(D5:D119)</f>
        <v>0</v>
      </c>
      <c r="E120" s="261">
        <f>SUM(E5:E119)</f>
        <v>39863</v>
      </c>
      <c r="F120" s="234">
        <f>SUM(F5:F119)</f>
        <v>0</v>
      </c>
      <c r="G120"/>
      <c r="K120"/>
      <c r="L120"/>
      <c r="M120"/>
      <c r="N120"/>
      <c r="O120"/>
      <c r="P120"/>
    </row>
    <row r="121" spans="2:16" ht="18.75" thickBot="1" x14ac:dyDescent="0.3">
      <c r="B121" s="239"/>
      <c r="C121" s="238"/>
      <c r="D121" s="238"/>
      <c r="E121" s="238"/>
      <c r="F121" s="238"/>
      <c r="G121"/>
      <c r="K121"/>
      <c r="L121"/>
      <c r="M121"/>
      <c r="N121"/>
      <c r="O121"/>
      <c r="P121"/>
    </row>
    <row r="122" spans="2:16" ht="18.75" thickBot="1" x14ac:dyDescent="0.3">
      <c r="B122" s="328" t="s">
        <v>142</v>
      </c>
      <c r="C122" s="329"/>
      <c r="D122" s="240">
        <f>C120-E120</f>
        <v>-4913</v>
      </c>
      <c r="G122" s="235"/>
      <c r="H122" s="51"/>
      <c r="I122" s="51"/>
      <c r="K122"/>
      <c r="L122"/>
      <c r="M122"/>
      <c r="N122"/>
      <c r="O122"/>
      <c r="P122"/>
    </row>
    <row r="125" spans="2:16" x14ac:dyDescent="0.2">
      <c r="D125" s="195" t="s">
        <v>285</v>
      </c>
      <c r="E125" s="195" t="s">
        <v>286</v>
      </c>
    </row>
    <row r="128" spans="2:16" x14ac:dyDescent="0.2">
      <c r="B128" s="190" t="s">
        <v>284</v>
      </c>
      <c r="C128" s="190"/>
      <c r="D128" s="21">
        <f>C120</f>
        <v>34950</v>
      </c>
      <c r="E128" s="21">
        <f>E120</f>
        <v>39863</v>
      </c>
    </row>
    <row r="129" spans="2:7" x14ac:dyDescent="0.2">
      <c r="B129" s="21"/>
    </row>
    <row r="130" spans="2:7" x14ac:dyDescent="0.2">
      <c r="B130" s="21"/>
    </row>
    <row r="131" spans="2:7" x14ac:dyDescent="0.2">
      <c r="B131" s="191" t="s">
        <v>288</v>
      </c>
      <c r="C131" s="191"/>
      <c r="D131" s="288">
        <v>0</v>
      </c>
      <c r="E131" s="288">
        <v>0</v>
      </c>
    </row>
    <row r="132" spans="2:7" x14ac:dyDescent="0.2">
      <c r="B132" s="191" t="s">
        <v>289</v>
      </c>
      <c r="C132" s="191"/>
      <c r="D132" s="288">
        <v>0</v>
      </c>
      <c r="E132" s="288">
        <v>0</v>
      </c>
      <c r="G132"/>
    </row>
    <row r="133" spans="2:7" x14ac:dyDescent="0.2">
      <c r="B133" s="192"/>
      <c r="C133" s="192"/>
      <c r="D133" s="193"/>
      <c r="E133" s="193"/>
      <c r="G133"/>
    </row>
    <row r="134" spans="2:7" x14ac:dyDescent="0.2">
      <c r="B134" s="192"/>
      <c r="C134" s="192"/>
      <c r="G134"/>
    </row>
    <row r="135" spans="2:7" ht="26.25" thickBot="1" x14ac:dyDescent="0.25">
      <c r="B135" s="303" t="s">
        <v>287</v>
      </c>
      <c r="C135" s="303"/>
      <c r="D135" s="304">
        <f>SUM(D128:D133)</f>
        <v>34950</v>
      </c>
      <c r="E135" s="304">
        <f>SUM(E128:E133)</f>
        <v>39863</v>
      </c>
      <c r="G135"/>
    </row>
    <row r="136" spans="2:7" ht="13.5" thickTop="1" x14ac:dyDescent="0.2">
      <c r="G136"/>
    </row>
    <row r="137" spans="2:7" x14ac:dyDescent="0.2">
      <c r="G137"/>
    </row>
    <row r="138" spans="2:7" x14ac:dyDescent="0.2">
      <c r="G138"/>
    </row>
    <row r="139" spans="2:7" x14ac:dyDescent="0.2">
      <c r="G139"/>
    </row>
    <row r="140" spans="2:7" x14ac:dyDescent="0.2">
      <c r="G140"/>
    </row>
    <row r="141" spans="2:7" x14ac:dyDescent="0.2">
      <c r="G141"/>
    </row>
    <row r="142" spans="2:7" x14ac:dyDescent="0.2">
      <c r="G142"/>
    </row>
    <row r="143" spans="2:7" x14ac:dyDescent="0.2">
      <c r="G143"/>
    </row>
    <row r="144" spans="2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</sheetData>
  <mergeCells count="5">
    <mergeCell ref="B1:I1"/>
    <mergeCell ref="E3:F3"/>
    <mergeCell ref="K3:P3"/>
    <mergeCell ref="G4:I4"/>
    <mergeCell ref="B122:C122"/>
  </mergeCells>
  <pageMargins left="0.75" right="0.75" top="1" bottom="1" header="0.5" footer="0.5"/>
  <pageSetup scale="70" orientation="portrait" r:id="rId1"/>
  <headerFooter>
    <oddFooter>Page &amp;P of &amp;N</oddFooter>
  </headerFooter>
  <rowBreaks count="1" manualBreakCount="1">
    <brk id="69" min="1" max="17" man="1"/>
  </rowBreaks>
  <colBreaks count="1" manualBreakCount="1">
    <brk id="9" max="12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B790-9EC5-4D7F-BD14-D0994ADA14DE}">
  <sheetPr>
    <tabColor rgb="FFFFFF00"/>
  </sheetPr>
  <dimension ref="B1:Q150"/>
  <sheetViews>
    <sheetView topLeftCell="A85" zoomScale="93" zoomScaleNormal="93" workbookViewId="0">
      <selection activeCell="F120" sqref="F120"/>
    </sheetView>
  </sheetViews>
  <sheetFormatPr defaultColWidth="9.140625" defaultRowHeight="12.75" x14ac:dyDescent="0.2"/>
  <cols>
    <col min="1" max="1" width="2.28515625" style="1" customWidth="1"/>
    <col min="2" max="2" width="27.85546875" style="1" customWidth="1"/>
    <col min="3" max="3" width="13.28515625" style="21" customWidth="1"/>
    <col min="4" max="4" width="12.28515625" style="21" customWidth="1"/>
    <col min="5" max="5" width="13.28515625" style="21" customWidth="1"/>
    <col min="6" max="6" width="11.5703125" style="21" customWidth="1"/>
    <col min="7" max="7" width="19.140625" style="1" customWidth="1"/>
    <col min="8" max="8" width="17" style="1" customWidth="1"/>
    <col min="9" max="9" width="19.28515625" style="1" customWidth="1"/>
    <col min="10" max="10" width="2.42578125" style="1" customWidth="1"/>
    <col min="11" max="11" width="14" style="1" customWidth="1"/>
    <col min="12" max="12" width="3.42578125" style="1" customWidth="1"/>
    <col min="13" max="13" width="3.7109375" style="1" customWidth="1"/>
    <col min="14" max="14" width="16.5703125" style="1" customWidth="1"/>
    <col min="15" max="15" width="14.5703125" style="1" customWidth="1"/>
    <col min="16" max="16" width="14.28515625" style="1" customWidth="1"/>
    <col min="17" max="17" width="15" style="1" customWidth="1"/>
    <col min="18" max="16384" width="9.140625" style="1"/>
  </cols>
  <sheetData>
    <row r="1" spans="2:17" ht="23.25" x14ac:dyDescent="0.35">
      <c r="B1" s="330" t="s">
        <v>269</v>
      </c>
      <c r="C1" s="331"/>
      <c r="D1" s="331"/>
      <c r="E1" s="331"/>
      <c r="F1" s="331"/>
      <c r="G1" s="331"/>
      <c r="H1" s="331"/>
      <c r="I1" s="331"/>
      <c r="J1"/>
      <c r="K1" s="41"/>
      <c r="M1"/>
      <c r="N1"/>
      <c r="O1"/>
      <c r="P1"/>
    </row>
    <row r="2" spans="2:17" ht="24" thickBot="1" x14ac:dyDescent="0.4">
      <c r="B2" s="9"/>
      <c r="C2" s="18"/>
      <c r="D2" s="18"/>
      <c r="E2" s="18"/>
      <c r="F2" s="18"/>
      <c r="G2" s="9"/>
      <c r="H2" s="9"/>
      <c r="I2" s="71"/>
      <c r="J2" s="71"/>
      <c r="L2"/>
      <c r="M2"/>
      <c r="N2"/>
      <c r="O2"/>
      <c r="P2"/>
    </row>
    <row r="3" spans="2:17" ht="24" thickBot="1" x14ac:dyDescent="0.4">
      <c r="B3" s="201"/>
      <c r="C3" s="33" t="s">
        <v>33</v>
      </c>
      <c r="D3" s="34"/>
      <c r="E3" s="332" t="s">
        <v>161</v>
      </c>
      <c r="F3" s="333"/>
      <c r="G3" s="265"/>
      <c r="H3" s="266"/>
      <c r="I3" s="267"/>
      <c r="J3" s="35"/>
      <c r="L3" s="322" t="s">
        <v>309</v>
      </c>
      <c r="M3" s="323"/>
      <c r="N3" s="323"/>
      <c r="O3" s="323"/>
      <c r="P3" s="323"/>
      <c r="Q3" s="324"/>
    </row>
    <row r="4" spans="2:17" ht="18" x14ac:dyDescent="0.25">
      <c r="B4" s="202" t="s">
        <v>51</v>
      </c>
      <c r="C4" s="32" t="s">
        <v>32</v>
      </c>
      <c r="D4" s="32" t="s">
        <v>30</v>
      </c>
      <c r="E4" s="32" t="s">
        <v>32</v>
      </c>
      <c r="F4" s="32" t="s">
        <v>30</v>
      </c>
      <c r="G4" s="334" t="s">
        <v>38</v>
      </c>
      <c r="H4" s="335"/>
      <c r="I4" s="336"/>
      <c r="J4" s="68"/>
      <c r="K4" s="25"/>
      <c r="L4" s="223"/>
      <c r="M4" s="26"/>
      <c r="N4" s="26"/>
      <c r="O4" s="26"/>
      <c r="P4" s="26"/>
      <c r="Q4" s="27"/>
    </row>
    <row r="5" spans="2:17" ht="13.5" thickBot="1" x14ac:dyDescent="0.25">
      <c r="B5" s="203"/>
      <c r="C5" s="19"/>
      <c r="D5" s="19"/>
      <c r="E5" s="19"/>
      <c r="F5" s="42"/>
      <c r="I5" s="29"/>
      <c r="L5" s="28"/>
      <c r="M5"/>
      <c r="N5"/>
      <c r="O5"/>
      <c r="P5"/>
      <c r="Q5" s="29"/>
    </row>
    <row r="6" spans="2:17" ht="13.5" thickBot="1" x14ac:dyDescent="0.25">
      <c r="B6" s="208"/>
      <c r="C6" s="19"/>
      <c r="D6" s="19"/>
      <c r="E6" s="13"/>
      <c r="F6" s="43"/>
      <c r="G6" s="276" t="s">
        <v>143</v>
      </c>
      <c r="H6" s="277" t="s">
        <v>190</v>
      </c>
      <c r="I6" s="27"/>
      <c r="L6" s="30"/>
      <c r="M6" s="125" t="s">
        <v>47</v>
      </c>
      <c r="N6" s="126"/>
      <c r="Q6" s="29"/>
    </row>
    <row r="7" spans="2:17" x14ac:dyDescent="0.2">
      <c r="B7" s="205" t="s">
        <v>193</v>
      </c>
      <c r="C7" s="13">
        <f>(G7*H7) +(G8*H8)</f>
        <v>13600</v>
      </c>
      <c r="D7" s="13">
        <v>0</v>
      </c>
      <c r="E7" s="13"/>
      <c r="F7" s="43"/>
      <c r="G7" s="280">
        <f>SUM(P11:P12)</f>
        <v>22</v>
      </c>
      <c r="H7" s="281">
        <f>P22</f>
        <v>200</v>
      </c>
      <c r="I7" s="27" t="s">
        <v>206</v>
      </c>
      <c r="L7" s="30"/>
      <c r="M7" s="31"/>
      <c r="Q7" s="29"/>
    </row>
    <row r="8" spans="2:17" ht="13.5" thickBot="1" x14ac:dyDescent="0.25">
      <c r="B8" s="205"/>
      <c r="C8" s="102"/>
      <c r="D8" s="13"/>
      <c r="E8" s="102"/>
      <c r="F8" s="43"/>
      <c r="G8" s="282">
        <f>SUM(P13:P16)</f>
        <v>46</v>
      </c>
      <c r="H8" s="283">
        <f>P23</f>
        <v>200</v>
      </c>
      <c r="I8" s="95" t="s">
        <v>207</v>
      </c>
      <c r="L8" s="30"/>
      <c r="N8" s="31"/>
      <c r="O8" s="64" t="s">
        <v>174</v>
      </c>
      <c r="P8" s="64" t="s">
        <v>175</v>
      </c>
      <c r="Q8" s="29"/>
    </row>
    <row r="9" spans="2:17" x14ac:dyDescent="0.2">
      <c r="B9" s="205" t="s">
        <v>219</v>
      </c>
      <c r="C9" s="102">
        <v>0</v>
      </c>
      <c r="D9" s="13">
        <v>0</v>
      </c>
      <c r="E9" s="13"/>
      <c r="F9" s="43"/>
      <c r="G9" s="278"/>
      <c r="H9" s="279"/>
      <c r="I9" s="264"/>
      <c r="L9" s="30"/>
      <c r="N9" s="31"/>
      <c r="O9" s="177" t="s">
        <v>267</v>
      </c>
      <c r="P9" s="177" t="s">
        <v>268</v>
      </c>
      <c r="Q9" s="29"/>
    </row>
    <row r="10" spans="2:17" x14ac:dyDescent="0.2">
      <c r="B10" s="205" t="s">
        <v>192</v>
      </c>
      <c r="C10" s="102">
        <v>0</v>
      </c>
      <c r="D10" s="13">
        <v>0</v>
      </c>
      <c r="E10" s="102">
        <v>0</v>
      </c>
      <c r="F10" s="43"/>
      <c r="G10" s="156" t="s">
        <v>335</v>
      </c>
      <c r="H10" s="73"/>
      <c r="I10" s="204"/>
      <c r="L10" s="30"/>
      <c r="N10" s="31"/>
      <c r="Q10" s="29"/>
    </row>
    <row r="11" spans="2:17" x14ac:dyDescent="0.2">
      <c r="B11" s="205" t="s">
        <v>240</v>
      </c>
      <c r="C11" s="102">
        <v>0</v>
      </c>
      <c r="D11" s="13">
        <v>0</v>
      </c>
      <c r="E11" s="102">
        <f>C11*0.6</f>
        <v>0</v>
      </c>
      <c r="F11" s="43"/>
      <c r="G11" s="156" t="s">
        <v>314</v>
      </c>
      <c r="H11" s="73"/>
      <c r="I11" s="204"/>
      <c r="L11" s="30"/>
      <c r="N11" s="31" t="s">
        <v>108</v>
      </c>
      <c r="O11" s="58">
        <v>8</v>
      </c>
      <c r="P11" s="58">
        <v>8</v>
      </c>
      <c r="Q11" s="66"/>
    </row>
    <row r="12" spans="2:17" x14ac:dyDescent="0.2">
      <c r="B12" s="205" t="s">
        <v>195</v>
      </c>
      <c r="C12" s="102">
        <v>0</v>
      </c>
      <c r="D12" s="13">
        <v>0</v>
      </c>
      <c r="E12" s="102">
        <v>0</v>
      </c>
      <c r="F12" s="43"/>
      <c r="G12" s="156" t="s">
        <v>225</v>
      </c>
      <c r="H12" s="73"/>
      <c r="I12" s="204"/>
      <c r="L12" s="30"/>
      <c r="N12" s="31" t="s">
        <v>109</v>
      </c>
      <c r="O12" s="58">
        <v>9</v>
      </c>
      <c r="P12" s="58">
        <v>14</v>
      </c>
      <c r="Q12" s="66"/>
    </row>
    <row r="13" spans="2:17" x14ac:dyDescent="0.2">
      <c r="B13" s="205" t="s">
        <v>303</v>
      </c>
      <c r="C13" s="13">
        <f>P28*P30</f>
        <v>150</v>
      </c>
      <c r="D13" s="13">
        <v>0</v>
      </c>
      <c r="E13" s="13">
        <v>0</v>
      </c>
      <c r="F13" s="43"/>
      <c r="G13" s="156" t="s">
        <v>307</v>
      </c>
      <c r="H13" s="73"/>
      <c r="I13" s="204"/>
      <c r="L13" s="30"/>
      <c r="N13" s="31" t="s">
        <v>110</v>
      </c>
      <c r="O13" s="58">
        <v>16</v>
      </c>
      <c r="P13" s="58">
        <v>11</v>
      </c>
      <c r="Q13" s="66"/>
    </row>
    <row r="14" spans="2:17" x14ac:dyDescent="0.2">
      <c r="B14" s="205" t="s">
        <v>223</v>
      </c>
      <c r="C14" s="102">
        <v>0</v>
      </c>
      <c r="D14" s="13">
        <v>0</v>
      </c>
      <c r="E14" s="102">
        <v>0</v>
      </c>
      <c r="F14" s="43"/>
      <c r="G14" s="47" t="s">
        <v>336</v>
      </c>
      <c r="H14" s="45"/>
      <c r="I14" s="204"/>
      <c r="L14" s="30"/>
      <c r="M14" s="31"/>
      <c r="N14" s="31" t="s">
        <v>111</v>
      </c>
      <c r="O14" s="58">
        <v>12</v>
      </c>
      <c r="P14" s="58">
        <v>16</v>
      </c>
      <c r="Q14" s="66"/>
    </row>
    <row r="15" spans="2:17" x14ac:dyDescent="0.2">
      <c r="B15" s="206"/>
      <c r="C15" s="13"/>
      <c r="D15" s="13"/>
      <c r="E15" s="102"/>
      <c r="F15" s="43"/>
      <c r="G15" s="47"/>
      <c r="H15" s="45"/>
      <c r="I15" s="204"/>
      <c r="L15" s="30"/>
      <c r="M15" s="31"/>
      <c r="N15" s="31" t="s">
        <v>112</v>
      </c>
      <c r="O15" s="58">
        <v>8</v>
      </c>
      <c r="P15" s="58">
        <v>9</v>
      </c>
      <c r="Q15" s="66"/>
    </row>
    <row r="16" spans="2:17" x14ac:dyDescent="0.2">
      <c r="B16" s="206" t="s">
        <v>164</v>
      </c>
      <c r="C16" s="13"/>
      <c r="D16" s="13"/>
      <c r="E16" s="102">
        <v>788</v>
      </c>
      <c r="F16" s="43">
        <v>0</v>
      </c>
      <c r="G16" s="47" t="s">
        <v>209</v>
      </c>
      <c r="H16" s="45"/>
      <c r="I16" s="204"/>
      <c r="L16" s="30"/>
      <c r="M16" s="31"/>
      <c r="N16" s="31" t="s">
        <v>113</v>
      </c>
      <c r="O16" s="88">
        <v>10</v>
      </c>
      <c r="P16" s="88">
        <v>10</v>
      </c>
      <c r="Q16" s="66"/>
    </row>
    <row r="17" spans="2:17" x14ac:dyDescent="0.2">
      <c r="B17" s="206" t="s">
        <v>220</v>
      </c>
      <c r="C17" s="13"/>
      <c r="D17" s="13"/>
      <c r="E17" s="102">
        <v>50</v>
      </c>
      <c r="F17" s="43">
        <v>0</v>
      </c>
      <c r="G17" s="47" t="s">
        <v>332</v>
      </c>
      <c r="H17" s="45"/>
      <c r="I17" s="204"/>
      <c r="L17" s="30"/>
      <c r="M17" s="31"/>
      <c r="N17" s="31"/>
      <c r="O17" s="35"/>
      <c r="P17" s="35"/>
      <c r="Q17" s="29"/>
    </row>
    <row r="18" spans="2:17" ht="13.5" thickBot="1" x14ac:dyDescent="0.25">
      <c r="B18" s="205" t="s">
        <v>196</v>
      </c>
      <c r="C18" s="13"/>
      <c r="D18" s="13"/>
      <c r="E18" s="102">
        <v>0</v>
      </c>
      <c r="F18" s="43">
        <v>0</v>
      </c>
      <c r="G18" s="47" t="s">
        <v>158</v>
      </c>
      <c r="H18" s="48"/>
      <c r="I18" s="204"/>
      <c r="L18" s="30"/>
      <c r="M18" s="31"/>
      <c r="N18" s="31" t="s">
        <v>122</v>
      </c>
      <c r="O18" s="97">
        <f>SUM(O11:O16)</f>
        <v>63</v>
      </c>
      <c r="P18" s="97">
        <f>SUM(P11:P16)</f>
        <v>68</v>
      </c>
      <c r="Q18" s="29"/>
    </row>
    <row r="19" spans="2:17" ht="13.5" thickTop="1" x14ac:dyDescent="0.2">
      <c r="B19" s="206" t="s">
        <v>311</v>
      </c>
      <c r="C19" s="13"/>
      <c r="D19" s="13"/>
      <c r="E19" s="102">
        <f>15*10</f>
        <v>150</v>
      </c>
      <c r="F19" s="43">
        <v>0</v>
      </c>
      <c r="G19" s="47" t="s">
        <v>315</v>
      </c>
      <c r="H19" s="48"/>
      <c r="I19" s="204"/>
      <c r="L19" s="30"/>
      <c r="Q19" s="29"/>
    </row>
    <row r="20" spans="2:17" ht="13.5" thickBot="1" x14ac:dyDescent="0.25">
      <c r="B20" s="206"/>
      <c r="C20" s="14"/>
      <c r="D20" s="14"/>
      <c r="E20" s="102"/>
      <c r="F20" s="43"/>
      <c r="G20" s="47"/>
      <c r="H20" s="48"/>
      <c r="I20" s="204"/>
      <c r="L20" s="30"/>
      <c r="M20"/>
      <c r="N20"/>
      <c r="O20"/>
      <c r="P20"/>
      <c r="Q20" s="29"/>
    </row>
    <row r="21" spans="2:17" ht="13.5" thickBot="1" x14ac:dyDescent="0.25">
      <c r="B21" s="206" t="s">
        <v>171</v>
      </c>
      <c r="C21" s="14"/>
      <c r="D21" s="14"/>
      <c r="E21" s="102">
        <v>0</v>
      </c>
      <c r="F21" s="43">
        <v>0</v>
      </c>
      <c r="G21" s="47" t="s">
        <v>197</v>
      </c>
      <c r="H21" s="45"/>
      <c r="I21" s="204"/>
      <c r="J21" s="41"/>
      <c r="L21" s="30"/>
      <c r="M21" s="125" t="s">
        <v>176</v>
      </c>
      <c r="N21" s="127"/>
      <c r="O21"/>
      <c r="Q21" s="29"/>
    </row>
    <row r="22" spans="2:17" ht="12.75" customHeight="1" x14ac:dyDescent="0.2">
      <c r="B22" s="206" t="s">
        <v>157</v>
      </c>
      <c r="C22" s="14"/>
      <c r="D22" s="14"/>
      <c r="E22" s="102">
        <v>0</v>
      </c>
      <c r="F22" s="43">
        <v>0</v>
      </c>
      <c r="G22" s="47" t="s">
        <v>292</v>
      </c>
      <c r="H22" s="48"/>
      <c r="I22" s="204"/>
      <c r="L22" s="30"/>
      <c r="M22" s="31"/>
      <c r="N22" s="31" t="s">
        <v>204</v>
      </c>
      <c r="O22" s="44"/>
      <c r="P22" s="57">
        <v>200</v>
      </c>
      <c r="Q22" s="196" t="s">
        <v>200</v>
      </c>
    </row>
    <row r="23" spans="2:17" x14ac:dyDescent="0.2">
      <c r="B23" s="206"/>
      <c r="C23" s="13"/>
      <c r="D23" s="13"/>
      <c r="E23" s="102"/>
      <c r="F23" s="43"/>
      <c r="G23" s="79"/>
      <c r="H23" s="45"/>
      <c r="I23" s="207"/>
      <c r="L23" s="30"/>
      <c r="M23" s="31"/>
      <c r="N23" s="31" t="s">
        <v>205</v>
      </c>
      <c r="O23" s="44"/>
      <c r="P23" s="57">
        <v>200</v>
      </c>
      <c r="Q23" s="29"/>
    </row>
    <row r="24" spans="2:17" x14ac:dyDescent="0.2">
      <c r="B24" s="208"/>
      <c r="C24" s="19"/>
      <c r="D24" s="19"/>
      <c r="E24" s="19"/>
      <c r="F24" s="19"/>
      <c r="G24" s="47" t="s">
        <v>333</v>
      </c>
      <c r="H24" s="45"/>
      <c r="I24" s="204"/>
      <c r="L24" s="30"/>
      <c r="Q24" s="29"/>
    </row>
    <row r="25" spans="2:17" ht="13.5" thickBot="1" x14ac:dyDescent="0.25">
      <c r="B25" s="205" t="s">
        <v>334</v>
      </c>
      <c r="C25" s="13"/>
      <c r="D25" s="13"/>
      <c r="E25" s="13">
        <f>Q47</f>
        <v>1800</v>
      </c>
      <c r="F25" s="43">
        <v>0</v>
      </c>
      <c r="G25" s="47" t="s">
        <v>170</v>
      </c>
      <c r="H25" s="45"/>
      <c r="I25" s="204"/>
      <c r="L25" s="30"/>
      <c r="Q25" s="29"/>
    </row>
    <row r="26" spans="2:17" ht="13.5" thickBot="1" x14ac:dyDescent="0.25">
      <c r="B26" s="205" t="s">
        <v>169</v>
      </c>
      <c r="C26" s="13">
        <f>O44*P50</f>
        <v>0</v>
      </c>
      <c r="D26" s="13">
        <v>0</v>
      </c>
      <c r="E26" s="13"/>
      <c r="F26" s="43"/>
      <c r="G26" s="47" t="s">
        <v>170</v>
      </c>
      <c r="H26" s="45"/>
      <c r="I26" s="204"/>
      <c r="L26" s="30"/>
      <c r="M26" s="125" t="s">
        <v>304</v>
      </c>
      <c r="N26" s="127"/>
      <c r="O26" s="126"/>
      <c r="Q26" s="29"/>
    </row>
    <row r="27" spans="2:17" x14ac:dyDescent="0.2">
      <c r="B27" s="206"/>
      <c r="C27" s="13"/>
      <c r="D27" s="13"/>
      <c r="E27" s="102"/>
      <c r="F27" s="43"/>
      <c r="G27" s="47"/>
      <c r="H27" s="48"/>
      <c r="I27" s="209"/>
      <c r="L27" s="30"/>
      <c r="Q27" s="29"/>
    </row>
    <row r="28" spans="2:17" x14ac:dyDescent="0.2">
      <c r="B28" s="206" t="s">
        <v>221</v>
      </c>
      <c r="C28" s="13"/>
      <c r="D28" s="13"/>
      <c r="E28" s="102">
        <f>10*45</f>
        <v>450</v>
      </c>
      <c r="F28" s="43">
        <v>0</v>
      </c>
      <c r="G28" s="47" t="s">
        <v>308</v>
      </c>
      <c r="H28" s="48"/>
      <c r="I28" s="209"/>
      <c r="J28" s="41"/>
      <c r="L28" s="30"/>
      <c r="N28" s="31" t="s">
        <v>305</v>
      </c>
      <c r="P28" s="200">
        <v>2</v>
      </c>
      <c r="Q28" s="29"/>
    </row>
    <row r="29" spans="2:17" x14ac:dyDescent="0.2">
      <c r="B29" s="206" t="s">
        <v>212</v>
      </c>
      <c r="C29" s="13"/>
      <c r="D29" s="13"/>
      <c r="E29" s="102">
        <v>500</v>
      </c>
      <c r="F29" s="43">
        <v>0</v>
      </c>
      <c r="G29" s="47" t="s">
        <v>312</v>
      </c>
      <c r="H29" s="48"/>
      <c r="I29" s="209"/>
      <c r="J29" s="41"/>
      <c r="L29" s="30"/>
      <c r="M29" s="31"/>
      <c r="N29" s="31"/>
      <c r="O29" s="44"/>
      <c r="P29" s="146"/>
      <c r="Q29" s="29"/>
    </row>
    <row r="30" spans="2:17" x14ac:dyDescent="0.2">
      <c r="B30" s="206" t="s">
        <v>291</v>
      </c>
      <c r="C30" s="13"/>
      <c r="D30" s="13"/>
      <c r="E30" s="102">
        <v>0</v>
      </c>
      <c r="F30" s="43">
        <v>0</v>
      </c>
      <c r="G30" s="47" t="s">
        <v>316</v>
      </c>
      <c r="H30" s="48"/>
      <c r="I30" s="209"/>
      <c r="J30" s="41"/>
      <c r="L30" s="30"/>
      <c r="M30" s="31"/>
      <c r="N30" s="31" t="s">
        <v>306</v>
      </c>
      <c r="O30" s="44"/>
      <c r="P30" s="57">
        <v>75</v>
      </c>
      <c r="Q30" s="29"/>
    </row>
    <row r="31" spans="2:17" x14ac:dyDescent="0.2">
      <c r="B31" s="205" t="s">
        <v>14</v>
      </c>
      <c r="C31" s="13"/>
      <c r="D31" s="13"/>
      <c r="E31" s="102">
        <v>300</v>
      </c>
      <c r="F31" s="43">
        <v>0</v>
      </c>
      <c r="G31" s="47" t="s">
        <v>211</v>
      </c>
      <c r="H31" s="48"/>
      <c r="I31" s="209"/>
      <c r="J31" s="41"/>
      <c r="L31" s="30"/>
      <c r="Q31" s="29"/>
    </row>
    <row r="32" spans="2:17" x14ac:dyDescent="0.2">
      <c r="B32" s="205" t="s">
        <v>224</v>
      </c>
      <c r="C32" s="13"/>
      <c r="D32" s="13"/>
      <c r="E32" s="102">
        <v>0</v>
      </c>
      <c r="F32" s="43">
        <v>0</v>
      </c>
      <c r="G32" s="47"/>
      <c r="H32" s="48"/>
      <c r="I32" s="209"/>
      <c r="J32" s="41"/>
      <c r="L32" s="30"/>
      <c r="M32" s="31"/>
      <c r="N32" s="31"/>
      <c r="O32" s="44"/>
      <c r="P32" s="146"/>
      <c r="Q32" s="29"/>
    </row>
    <row r="33" spans="2:17" ht="13.5" thickBot="1" x14ac:dyDescent="0.25">
      <c r="B33" s="205" t="s">
        <v>317</v>
      </c>
      <c r="C33" s="13"/>
      <c r="D33" s="13"/>
      <c r="E33" s="102">
        <v>500</v>
      </c>
      <c r="F33" s="43"/>
      <c r="G33" s="47" t="s">
        <v>318</v>
      </c>
      <c r="H33" s="48"/>
      <c r="I33" s="209"/>
      <c r="J33" s="41"/>
      <c r="L33" s="30"/>
      <c r="M33" s="31"/>
      <c r="N33" s="31"/>
      <c r="O33" s="44"/>
      <c r="P33" s="146"/>
      <c r="Q33" s="29"/>
    </row>
    <row r="34" spans="2:17" ht="13.5" thickBot="1" x14ac:dyDescent="0.25">
      <c r="B34" s="205" t="s">
        <v>22</v>
      </c>
      <c r="C34" s="13"/>
      <c r="D34" s="13"/>
      <c r="E34" s="102">
        <v>500</v>
      </c>
      <c r="F34" s="43">
        <v>0</v>
      </c>
      <c r="G34" s="47" t="s">
        <v>187</v>
      </c>
      <c r="H34" s="48"/>
      <c r="I34" s="209"/>
      <c r="J34" s="41"/>
      <c r="L34" s="30"/>
      <c r="M34" s="125" t="s">
        <v>177</v>
      </c>
      <c r="N34" s="128"/>
      <c r="Q34" s="29"/>
    </row>
    <row r="35" spans="2:17" x14ac:dyDescent="0.2">
      <c r="B35" s="205" t="s">
        <v>194</v>
      </c>
      <c r="C35" s="13"/>
      <c r="D35" s="13"/>
      <c r="E35" s="102">
        <v>0</v>
      </c>
      <c r="F35" s="43">
        <v>0</v>
      </c>
      <c r="G35" s="47"/>
      <c r="H35" s="48"/>
      <c r="I35" s="209"/>
      <c r="J35" s="41"/>
      <c r="L35" s="30"/>
      <c r="O35" s="118" t="s">
        <v>117</v>
      </c>
      <c r="Q35" s="29"/>
    </row>
    <row r="36" spans="2:17" x14ac:dyDescent="0.2">
      <c r="B36" s="205" t="s">
        <v>214</v>
      </c>
      <c r="C36" s="13"/>
      <c r="D36" s="13"/>
      <c r="E36" s="102">
        <v>0</v>
      </c>
      <c r="F36" s="43">
        <v>0</v>
      </c>
      <c r="G36" s="47" t="s">
        <v>319</v>
      </c>
      <c r="H36" s="48"/>
      <c r="I36" s="209"/>
      <c r="J36" s="41"/>
      <c r="L36" s="30"/>
      <c r="O36" s="64" t="s">
        <v>242</v>
      </c>
      <c r="P36" s="64" t="s">
        <v>166</v>
      </c>
      <c r="Q36" s="186" t="s">
        <v>122</v>
      </c>
    </row>
    <row r="37" spans="2:17" ht="15" x14ac:dyDescent="0.35">
      <c r="B37" s="205"/>
      <c r="C37" s="13"/>
      <c r="D37" s="13"/>
      <c r="E37" s="102"/>
      <c r="F37" s="43"/>
      <c r="G37" s="47"/>
      <c r="H37" s="48"/>
      <c r="I37" s="209"/>
      <c r="J37" s="41"/>
      <c r="L37" s="30"/>
      <c r="N37" s="115" t="s">
        <v>165</v>
      </c>
      <c r="O37" s="36" t="s">
        <v>243</v>
      </c>
      <c r="P37" s="36" t="s">
        <v>167</v>
      </c>
      <c r="Q37" s="40" t="s">
        <v>168</v>
      </c>
    </row>
    <row r="38" spans="2:17" x14ac:dyDescent="0.2">
      <c r="B38" s="205"/>
      <c r="C38" s="13"/>
      <c r="D38" s="13"/>
      <c r="E38" s="102"/>
      <c r="F38" s="43"/>
      <c r="G38" s="47"/>
      <c r="H38" s="48"/>
      <c r="I38" s="209"/>
      <c r="J38" s="41"/>
      <c r="L38" s="30"/>
      <c r="M38" s="68">
        <f t="shared" ref="M38:M43" si="0">P11</f>
        <v>8</v>
      </c>
      <c r="N38" s="31" t="s">
        <v>108</v>
      </c>
      <c r="O38" s="113">
        <v>0</v>
      </c>
      <c r="P38" s="106">
        <v>90</v>
      </c>
      <c r="Q38" s="99">
        <f t="shared" ref="Q38:Q43" si="1">O38*P38</f>
        <v>0</v>
      </c>
    </row>
    <row r="39" spans="2:17" x14ac:dyDescent="0.2">
      <c r="B39" s="205" t="s">
        <v>213</v>
      </c>
      <c r="C39" s="13"/>
      <c r="D39" s="13"/>
      <c r="E39" s="102">
        <v>0</v>
      </c>
      <c r="F39" s="43">
        <v>0</v>
      </c>
      <c r="G39" s="47" t="s">
        <v>320</v>
      </c>
      <c r="H39" s="48"/>
      <c r="I39" s="209"/>
      <c r="J39" s="41"/>
      <c r="L39" s="30"/>
      <c r="M39" s="68">
        <f t="shared" si="0"/>
        <v>14</v>
      </c>
      <c r="N39" s="31" t="s">
        <v>109</v>
      </c>
      <c r="O39" s="113">
        <v>0</v>
      </c>
      <c r="P39" s="114">
        <f>P38</f>
        <v>90</v>
      </c>
      <c r="Q39" s="99">
        <f t="shared" si="1"/>
        <v>0</v>
      </c>
    </row>
    <row r="40" spans="2:17" x14ac:dyDescent="0.2">
      <c r="B40" s="205" t="s">
        <v>210</v>
      </c>
      <c r="C40" s="13"/>
      <c r="D40" s="13"/>
      <c r="E40" s="102">
        <v>165</v>
      </c>
      <c r="F40" s="43">
        <v>0</v>
      </c>
      <c r="G40" s="47" t="s">
        <v>293</v>
      </c>
      <c r="H40" s="48"/>
      <c r="I40" s="209"/>
      <c r="J40" s="41"/>
      <c r="L40" s="30"/>
      <c r="M40" s="68">
        <f t="shared" si="0"/>
        <v>11</v>
      </c>
      <c r="N40" s="31" t="s">
        <v>110</v>
      </c>
      <c r="O40" s="113">
        <v>0</v>
      </c>
      <c r="P40" s="114">
        <f>P38</f>
        <v>90</v>
      </c>
      <c r="Q40" s="99">
        <f t="shared" si="1"/>
        <v>0</v>
      </c>
    </row>
    <row r="41" spans="2:17" x14ac:dyDescent="0.2">
      <c r="B41" s="210" t="s">
        <v>106</v>
      </c>
      <c r="C41" s="13"/>
      <c r="D41" s="13"/>
      <c r="E41" s="102">
        <v>660</v>
      </c>
      <c r="F41" s="43">
        <v>0</v>
      </c>
      <c r="G41" s="47"/>
      <c r="H41" s="48"/>
      <c r="I41" s="209"/>
      <c r="L41" s="30"/>
      <c r="M41" s="68">
        <f t="shared" si="0"/>
        <v>16</v>
      </c>
      <c r="N41" s="31" t="s">
        <v>111</v>
      </c>
      <c r="O41" s="113">
        <f>P14</f>
        <v>16</v>
      </c>
      <c r="P41" s="114">
        <f>P38</f>
        <v>90</v>
      </c>
      <c r="Q41" s="99">
        <f t="shared" si="1"/>
        <v>1440</v>
      </c>
    </row>
    <row r="42" spans="2:17" x14ac:dyDescent="0.2">
      <c r="B42" s="205" t="s">
        <v>162</v>
      </c>
      <c r="C42" s="13"/>
      <c r="D42" s="13"/>
      <c r="E42" s="102">
        <v>40</v>
      </c>
      <c r="F42" s="43">
        <v>0</v>
      </c>
      <c r="G42" s="47" t="s">
        <v>290</v>
      </c>
      <c r="H42" s="45"/>
      <c r="I42" s="204"/>
      <c r="L42" s="30"/>
      <c r="M42" s="68">
        <f t="shared" si="0"/>
        <v>9</v>
      </c>
      <c r="N42" s="31" t="s">
        <v>112</v>
      </c>
      <c r="O42" s="113">
        <v>0</v>
      </c>
      <c r="P42" s="114">
        <f>P38</f>
        <v>90</v>
      </c>
      <c r="Q42" s="99">
        <f t="shared" si="1"/>
        <v>0</v>
      </c>
    </row>
    <row r="43" spans="2:17" x14ac:dyDescent="0.2">
      <c r="B43" s="205" t="s">
        <v>2</v>
      </c>
      <c r="C43" s="13"/>
      <c r="D43" s="13"/>
      <c r="E43" s="102">
        <v>150</v>
      </c>
      <c r="F43" s="43">
        <v>0</v>
      </c>
      <c r="G43" s="47"/>
      <c r="H43" s="45"/>
      <c r="I43" s="204"/>
      <c r="L43" s="30"/>
      <c r="M43" s="68">
        <f t="shared" si="0"/>
        <v>10</v>
      </c>
      <c r="N43" s="31" t="s">
        <v>113</v>
      </c>
      <c r="O43" s="164">
        <v>0</v>
      </c>
      <c r="P43" s="114">
        <f>P38</f>
        <v>90</v>
      </c>
      <c r="Q43" s="100">
        <f t="shared" si="1"/>
        <v>0</v>
      </c>
    </row>
    <row r="44" spans="2:17" x14ac:dyDescent="0.2">
      <c r="B44" s="205" t="s">
        <v>3</v>
      </c>
      <c r="C44" s="13"/>
      <c r="D44" s="13"/>
      <c r="E44" s="102">
        <v>50</v>
      </c>
      <c r="F44" s="43">
        <v>0</v>
      </c>
      <c r="G44" s="47"/>
      <c r="H44" s="45"/>
      <c r="I44" s="204"/>
      <c r="J44" s="41"/>
      <c r="L44" s="30"/>
      <c r="N44" s="31"/>
      <c r="O44" s="64">
        <f>SUM(O38:O43)</f>
        <v>16</v>
      </c>
      <c r="P44" s="114"/>
      <c r="Q44" s="99">
        <f>SUM(Q38:Q43)</f>
        <v>1440</v>
      </c>
    </row>
    <row r="45" spans="2:17" x14ac:dyDescent="0.2">
      <c r="B45" s="205" t="s">
        <v>4</v>
      </c>
      <c r="C45" s="13"/>
      <c r="D45" s="13"/>
      <c r="E45" s="102">
        <v>0</v>
      </c>
      <c r="F45" s="43">
        <v>0</v>
      </c>
      <c r="G45" s="47" t="s">
        <v>294</v>
      </c>
      <c r="H45" s="48"/>
      <c r="I45" s="209"/>
      <c r="J45" s="41"/>
      <c r="L45" s="30"/>
      <c r="N45" s="31"/>
      <c r="O45" s="98"/>
      <c r="P45" s="98"/>
      <c r="Q45" s="99"/>
    </row>
    <row r="46" spans="2:17" x14ac:dyDescent="0.2">
      <c r="B46" s="206"/>
      <c r="C46" s="13"/>
      <c r="D46" s="13"/>
      <c r="E46" s="102"/>
      <c r="F46" s="43"/>
      <c r="G46" s="50"/>
      <c r="H46" s="48"/>
      <c r="I46" s="209"/>
      <c r="J46" s="41"/>
      <c r="L46" s="30"/>
      <c r="N46" s="31" t="s">
        <v>203</v>
      </c>
      <c r="O46" s="154">
        <v>4</v>
      </c>
      <c r="P46" s="152">
        <f>P38</f>
        <v>90</v>
      </c>
      <c r="Q46" s="99">
        <f t="shared" ref="Q46" si="2">O46*P46</f>
        <v>360</v>
      </c>
    </row>
    <row r="47" spans="2:17" ht="13.5" thickBot="1" x14ac:dyDescent="0.25">
      <c r="B47" s="206" t="s">
        <v>11</v>
      </c>
      <c r="C47" s="13"/>
      <c r="D47" s="13"/>
      <c r="E47" s="102">
        <v>0</v>
      </c>
      <c r="F47" s="43">
        <v>0</v>
      </c>
      <c r="G47" s="50" t="s">
        <v>337</v>
      </c>
      <c r="H47" s="48"/>
      <c r="I47" s="209"/>
      <c r="J47" s="41"/>
      <c r="L47" s="30"/>
      <c r="O47" s="155">
        <f>SUM(O44:O46)</f>
        <v>20</v>
      </c>
      <c r="P47" s="98"/>
      <c r="Q47" s="153">
        <f>SUM(Q44:Q46)</f>
        <v>1800</v>
      </c>
    </row>
    <row r="48" spans="2:17" ht="13.5" thickTop="1" x14ac:dyDescent="0.2">
      <c r="B48" s="205"/>
      <c r="C48" s="13"/>
      <c r="D48" s="13"/>
      <c r="E48" s="102"/>
      <c r="F48" s="43"/>
      <c r="G48" s="50"/>
      <c r="H48" s="48"/>
      <c r="I48" s="209"/>
      <c r="J48" s="41"/>
      <c r="L48" s="30"/>
      <c r="Q48" s="29"/>
    </row>
    <row r="49" spans="2:17" x14ac:dyDescent="0.2">
      <c r="B49" s="205" t="s">
        <v>42</v>
      </c>
      <c r="C49" s="13"/>
      <c r="D49" s="13"/>
      <c r="E49" s="102">
        <v>1000</v>
      </c>
      <c r="F49" s="43">
        <v>0</v>
      </c>
      <c r="G49" s="47" t="s">
        <v>338</v>
      </c>
      <c r="H49" s="48"/>
      <c r="I49" s="209"/>
      <c r="J49" s="41"/>
      <c r="L49" s="30"/>
      <c r="Q49" s="29"/>
    </row>
    <row r="50" spans="2:17" x14ac:dyDescent="0.2">
      <c r="B50" s="206" t="s">
        <v>172</v>
      </c>
      <c r="C50" s="13"/>
      <c r="D50" s="13"/>
      <c r="E50" s="102">
        <v>0</v>
      </c>
      <c r="F50" s="43">
        <v>0</v>
      </c>
      <c r="G50" s="47" t="s">
        <v>321</v>
      </c>
      <c r="H50" s="48"/>
      <c r="I50" s="209"/>
      <c r="J50" s="41"/>
      <c r="L50" s="28"/>
      <c r="N50" t="s">
        <v>218</v>
      </c>
      <c r="P50" s="106">
        <v>0</v>
      </c>
      <c r="Q50" s="29"/>
    </row>
    <row r="51" spans="2:17" x14ac:dyDescent="0.2">
      <c r="B51" s="211" t="s">
        <v>163</v>
      </c>
      <c r="C51" s="13"/>
      <c r="D51" s="13"/>
      <c r="E51" s="102">
        <v>0</v>
      </c>
      <c r="F51" s="43">
        <v>0</v>
      </c>
      <c r="G51" s="50" t="s">
        <v>322</v>
      </c>
      <c r="H51" s="45"/>
      <c r="I51" s="204"/>
      <c r="L51" s="28"/>
      <c r="Q51" s="29"/>
    </row>
    <row r="52" spans="2:17" ht="12.75" customHeight="1" thickBot="1" x14ac:dyDescent="0.25">
      <c r="B52" s="205" t="s">
        <v>173</v>
      </c>
      <c r="C52" s="13"/>
      <c r="D52" s="13"/>
      <c r="E52" s="102">
        <v>1000</v>
      </c>
      <c r="F52" s="43">
        <v>0</v>
      </c>
      <c r="G52" s="50"/>
      <c r="H52" s="48"/>
      <c r="I52" s="209"/>
      <c r="J52" s="41"/>
      <c r="L52" s="28"/>
      <c r="Q52" s="29"/>
    </row>
    <row r="53" spans="2:17" ht="13.5" thickBot="1" x14ac:dyDescent="0.25">
      <c r="B53" s="206" t="s">
        <v>185</v>
      </c>
      <c r="C53" s="13"/>
      <c r="D53" s="13"/>
      <c r="E53" s="102">
        <v>100</v>
      </c>
      <c r="F53" s="43">
        <v>0</v>
      </c>
      <c r="G53" s="50"/>
      <c r="H53" s="48"/>
      <c r="I53" s="209"/>
      <c r="J53" s="41"/>
      <c r="L53" s="28"/>
      <c r="M53" s="125" t="s">
        <v>159</v>
      </c>
      <c r="N53" s="129"/>
      <c r="O53" s="130"/>
      <c r="P53" s="130"/>
      <c r="Q53" s="126"/>
    </row>
    <row r="54" spans="2:17" x14ac:dyDescent="0.2">
      <c r="B54" s="250"/>
      <c r="C54" s="190"/>
      <c r="D54" s="190"/>
      <c r="E54" s="231"/>
      <c r="F54" s="190"/>
      <c r="G54"/>
      <c r="H54" s="41"/>
      <c r="I54" s="196"/>
      <c r="J54" s="41"/>
      <c r="L54" s="28"/>
      <c r="M54" s="31"/>
      <c r="N54" s="31"/>
      <c r="O54"/>
      <c r="P54"/>
      <c r="Q54" s="29"/>
    </row>
    <row r="55" spans="2:17" ht="13.5" thickBot="1" x14ac:dyDescent="0.25">
      <c r="B55" s="30"/>
      <c r="I55" s="29"/>
      <c r="L55" s="28"/>
      <c r="Q55" s="38" t="s">
        <v>122</v>
      </c>
    </row>
    <row r="56" spans="2:17" ht="13.5" thickBot="1" x14ac:dyDescent="0.25">
      <c r="B56" s="242" t="s">
        <v>160</v>
      </c>
      <c r="C56" s="230"/>
      <c r="D56" s="13"/>
      <c r="E56" s="13"/>
      <c r="F56" s="43"/>
      <c r="G56" s="47" t="s">
        <v>125</v>
      </c>
      <c r="H56" s="48"/>
      <c r="I56" s="212">
        <f>P66</f>
        <v>200</v>
      </c>
      <c r="J56" s="116"/>
      <c r="L56" s="28"/>
      <c r="M56" s="31"/>
      <c r="N56" s="31"/>
      <c r="O56" s="35" t="s">
        <v>117</v>
      </c>
      <c r="P56" s="256" t="s">
        <v>119</v>
      </c>
      <c r="Q56" s="39" t="s">
        <v>123</v>
      </c>
    </row>
    <row r="57" spans="2:17" ht="22.5" customHeight="1" x14ac:dyDescent="0.35">
      <c r="B57" s="241"/>
      <c r="C57" s="13"/>
      <c r="D57" s="13"/>
      <c r="E57" s="13"/>
      <c r="F57" s="43"/>
      <c r="G57" s="60" t="s">
        <v>126</v>
      </c>
      <c r="H57" s="61" t="s">
        <v>189</v>
      </c>
      <c r="I57" s="213" t="s">
        <v>191</v>
      </c>
      <c r="J57" s="117"/>
      <c r="L57" s="28"/>
      <c r="M57" s="31"/>
      <c r="N57" s="31"/>
      <c r="O57" s="36" t="s">
        <v>118</v>
      </c>
      <c r="P57" s="36" t="s">
        <v>120</v>
      </c>
      <c r="Q57" s="40" t="s">
        <v>121</v>
      </c>
    </row>
    <row r="58" spans="2:17" ht="15" customHeight="1" x14ac:dyDescent="0.2">
      <c r="B58" s="205" t="s">
        <v>127</v>
      </c>
      <c r="C58" s="13"/>
      <c r="D58" s="13"/>
      <c r="E58" s="13">
        <f t="shared" ref="E58:E61" si="3">$I$56*I58</f>
        <v>600</v>
      </c>
      <c r="F58" s="43">
        <v>0</v>
      </c>
      <c r="G58" s="105">
        <f t="shared" ref="G58:I63" si="4">O59</f>
        <v>8</v>
      </c>
      <c r="H58" s="107">
        <f t="shared" si="4"/>
        <v>3</v>
      </c>
      <c r="I58" s="214">
        <f t="shared" si="4"/>
        <v>3</v>
      </c>
      <c r="J58" s="118"/>
      <c r="L58" s="28"/>
      <c r="Q58" s="37"/>
    </row>
    <row r="59" spans="2:17" ht="12.75" customHeight="1" x14ac:dyDescent="0.2">
      <c r="B59" s="215" t="s">
        <v>128</v>
      </c>
      <c r="C59" s="13"/>
      <c r="D59" s="13"/>
      <c r="E59" s="257">
        <f t="shared" si="3"/>
        <v>1000</v>
      </c>
      <c r="F59" s="198">
        <v>0</v>
      </c>
      <c r="G59" s="105">
        <f t="shared" si="4"/>
        <v>14</v>
      </c>
      <c r="H59" s="199">
        <f t="shared" si="4"/>
        <v>3</v>
      </c>
      <c r="I59" s="216">
        <f t="shared" si="4"/>
        <v>5</v>
      </c>
      <c r="J59" s="118"/>
      <c r="L59" s="28"/>
      <c r="M59" s="31"/>
      <c r="N59" s="31" t="s">
        <v>108</v>
      </c>
      <c r="O59" s="35">
        <f t="shared" ref="O59:O64" si="5">P11</f>
        <v>8</v>
      </c>
      <c r="P59" s="58">
        <v>3</v>
      </c>
      <c r="Q59" s="59">
        <f>ROUNDUP((O59*P59)/9,0)</f>
        <v>3</v>
      </c>
    </row>
    <row r="60" spans="2:17" ht="12.75" customHeight="1" x14ac:dyDescent="0.2">
      <c r="B60" s="205" t="s">
        <v>129</v>
      </c>
      <c r="C60" s="13"/>
      <c r="D60" s="13"/>
      <c r="E60" s="13">
        <f t="shared" si="3"/>
        <v>1000</v>
      </c>
      <c r="F60" s="43">
        <v>0</v>
      </c>
      <c r="G60" s="105">
        <f t="shared" si="4"/>
        <v>11</v>
      </c>
      <c r="H60" s="107">
        <f t="shared" si="4"/>
        <v>4</v>
      </c>
      <c r="I60" s="214">
        <f t="shared" si="4"/>
        <v>5</v>
      </c>
      <c r="J60" s="118"/>
      <c r="L60" s="28"/>
      <c r="M60" s="31"/>
      <c r="N60" s="31" t="s">
        <v>109</v>
      </c>
      <c r="O60" s="35">
        <f t="shared" si="5"/>
        <v>14</v>
      </c>
      <c r="P60" s="58">
        <v>3</v>
      </c>
      <c r="Q60" s="59">
        <f>ROUNDUP((O60*P60)/9,0)</f>
        <v>5</v>
      </c>
    </row>
    <row r="61" spans="2:17" ht="12.75" customHeight="1" x14ac:dyDescent="0.2">
      <c r="B61" s="205" t="s">
        <v>130</v>
      </c>
      <c r="C61" s="13"/>
      <c r="D61" s="13"/>
      <c r="E61" s="13">
        <f t="shared" si="3"/>
        <v>1800</v>
      </c>
      <c r="F61" s="43">
        <v>0</v>
      </c>
      <c r="G61" s="105">
        <f t="shared" si="4"/>
        <v>16</v>
      </c>
      <c r="H61" s="107">
        <f t="shared" si="4"/>
        <v>5</v>
      </c>
      <c r="I61" s="214">
        <f t="shared" si="4"/>
        <v>9</v>
      </c>
      <c r="J61" s="118"/>
      <c r="L61" s="28"/>
      <c r="M61" s="31"/>
      <c r="N61" s="31" t="s">
        <v>110</v>
      </c>
      <c r="O61" s="35">
        <f t="shared" si="5"/>
        <v>11</v>
      </c>
      <c r="P61" s="58">
        <v>4</v>
      </c>
      <c r="Q61" s="59">
        <f t="shared" ref="Q61:Q62" si="6">ROUNDUP((O61*P61)/9,0)</f>
        <v>5</v>
      </c>
    </row>
    <row r="62" spans="2:17" ht="12.75" customHeight="1" x14ac:dyDescent="0.2">
      <c r="B62" s="205" t="s">
        <v>131</v>
      </c>
      <c r="C62" s="13"/>
      <c r="D62" s="13"/>
      <c r="E62" s="13">
        <f>$I$56*I62</f>
        <v>1200</v>
      </c>
      <c r="F62" s="43">
        <v>0</v>
      </c>
      <c r="G62" s="105">
        <f t="shared" si="4"/>
        <v>9</v>
      </c>
      <c r="H62" s="107">
        <f t="shared" si="4"/>
        <v>6</v>
      </c>
      <c r="I62" s="214">
        <f t="shared" si="4"/>
        <v>6</v>
      </c>
      <c r="J62" s="118"/>
      <c r="L62" s="28"/>
      <c r="M62" s="31"/>
      <c r="N62" s="31" t="s">
        <v>111</v>
      </c>
      <c r="O62" s="35">
        <f t="shared" si="5"/>
        <v>16</v>
      </c>
      <c r="P62" s="58">
        <v>5</v>
      </c>
      <c r="Q62" s="59">
        <f t="shared" si="6"/>
        <v>9</v>
      </c>
    </row>
    <row r="63" spans="2:17" ht="12.75" customHeight="1" x14ac:dyDescent="0.2">
      <c r="B63" s="205" t="s">
        <v>132</v>
      </c>
      <c r="C63" s="13"/>
      <c r="D63" s="13"/>
      <c r="E63" s="13">
        <f>$I$56*I63</f>
        <v>2000</v>
      </c>
      <c r="F63" s="43">
        <v>0</v>
      </c>
      <c r="G63" s="105">
        <f t="shared" si="4"/>
        <v>10</v>
      </c>
      <c r="H63" s="107">
        <f t="shared" si="4"/>
        <v>9</v>
      </c>
      <c r="I63" s="214">
        <f t="shared" si="4"/>
        <v>10</v>
      </c>
      <c r="J63" s="118"/>
      <c r="L63" s="28"/>
      <c r="M63" s="31"/>
      <c r="N63" s="31" t="s">
        <v>112</v>
      </c>
      <c r="O63" s="35">
        <f t="shared" si="5"/>
        <v>9</v>
      </c>
      <c r="P63" s="58">
        <v>6</v>
      </c>
      <c r="Q63" s="59">
        <f>ROUNDUP((O63*P63)/9,0)</f>
        <v>6</v>
      </c>
    </row>
    <row r="64" spans="2:17" ht="12.75" customHeight="1" x14ac:dyDescent="0.2">
      <c r="B64" s="30"/>
      <c r="I64" s="29"/>
      <c r="L64" s="28"/>
      <c r="M64" s="31"/>
      <c r="N64" s="31" t="s">
        <v>113</v>
      </c>
      <c r="O64" s="35">
        <f t="shared" si="5"/>
        <v>10</v>
      </c>
      <c r="P64" s="58">
        <v>9</v>
      </c>
      <c r="Q64" s="59">
        <f>ROUNDUP((O64*P64)/9,0)</f>
        <v>10</v>
      </c>
    </row>
    <row r="65" spans="2:17" ht="13.5" thickBot="1" x14ac:dyDescent="0.25">
      <c r="B65" s="30"/>
      <c r="I65" s="29"/>
      <c r="J65" s="118"/>
      <c r="L65" s="28"/>
      <c r="M65" s="31"/>
      <c r="Q65" s="29"/>
    </row>
    <row r="66" spans="2:17" x14ac:dyDescent="0.2">
      <c r="B66" s="259" t="s">
        <v>324</v>
      </c>
      <c r="C66" s="190"/>
      <c r="D66" s="190"/>
      <c r="E66" s="190"/>
      <c r="F66" s="190"/>
      <c r="G66" s="64"/>
      <c r="H66" s="118"/>
      <c r="I66" s="187"/>
      <c r="L66" s="28"/>
      <c r="M66" s="31" t="s">
        <v>114</v>
      </c>
      <c r="N66" s="31"/>
      <c r="O66"/>
      <c r="P66" s="57">
        <v>200</v>
      </c>
      <c r="Q66" s="66"/>
    </row>
    <row r="67" spans="2:17" x14ac:dyDescent="0.2">
      <c r="B67" s="205" t="s">
        <v>325</v>
      </c>
      <c r="C67" s="230"/>
      <c r="D67" s="13"/>
      <c r="E67" s="102">
        <f>4*335</f>
        <v>1340</v>
      </c>
      <c r="F67" s="43">
        <v>0</v>
      </c>
      <c r="G67" s="47" t="s">
        <v>216</v>
      </c>
      <c r="H67" s="48"/>
      <c r="I67" s="204"/>
      <c r="L67" s="28"/>
      <c r="Q67" s="29"/>
    </row>
    <row r="68" spans="2:17" ht="13.5" thickBot="1" x14ac:dyDescent="0.25">
      <c r="B68" s="251"/>
      <c r="C68" s="190"/>
      <c r="D68" s="190"/>
      <c r="E68" s="190"/>
      <c r="F68" s="190"/>
      <c r="G68" s="44"/>
      <c r="H68" s="41"/>
      <c r="I68" s="29"/>
      <c r="L68" s="28"/>
      <c r="Q68" s="29"/>
    </row>
    <row r="69" spans="2:17" ht="13.5" thickBot="1" x14ac:dyDescent="0.25">
      <c r="B69" s="28"/>
      <c r="C69" s="190"/>
      <c r="D69" s="190"/>
      <c r="E69" s="190"/>
      <c r="F69" s="190"/>
      <c r="G69"/>
      <c r="H69"/>
      <c r="I69" s="56"/>
      <c r="J69" s="119"/>
      <c r="L69" s="28"/>
      <c r="M69" s="125" t="s">
        <v>298</v>
      </c>
      <c r="N69" s="131"/>
      <c r="O69"/>
      <c r="Q69" s="29"/>
    </row>
    <row r="70" spans="2:17" ht="15.75" customHeight="1" thickBot="1" x14ac:dyDescent="0.25">
      <c r="B70" s="258" t="s">
        <v>323</v>
      </c>
      <c r="C70"/>
      <c r="D70"/>
      <c r="E70"/>
      <c r="F70" s="190"/>
      <c r="G70" s="82" t="s">
        <v>295</v>
      </c>
      <c r="H70" s="284"/>
      <c r="I70" s="285">
        <f>P80</f>
        <v>400</v>
      </c>
      <c r="J70" s="118"/>
      <c r="L70" s="28"/>
      <c r="M70"/>
      <c r="N70"/>
      <c r="O70"/>
      <c r="Q70" s="29"/>
    </row>
    <row r="71" spans="2:17" ht="13.5" thickBot="1" x14ac:dyDescent="0.25">
      <c r="B71" s="246" t="s">
        <v>296</v>
      </c>
      <c r="C71" s="13"/>
      <c r="D71" s="13"/>
      <c r="E71" s="13">
        <f>$I$70*I71</f>
        <v>2000</v>
      </c>
      <c r="F71" s="43">
        <v>0</v>
      </c>
      <c r="G71" s="271" t="s">
        <v>297</v>
      </c>
      <c r="H71" s="94"/>
      <c r="I71" s="286">
        <f>P78</f>
        <v>5</v>
      </c>
      <c r="J71" s="118"/>
      <c r="L71" s="28"/>
      <c r="M71"/>
      <c r="O71"/>
      <c r="P71" s="36" t="s">
        <v>145</v>
      </c>
      <c r="Q71" s="29"/>
    </row>
    <row r="72" spans="2:17" x14ac:dyDescent="0.2">
      <c r="B72" s="28"/>
      <c r="C72"/>
      <c r="D72"/>
      <c r="E72"/>
      <c r="F72" s="190"/>
      <c r="G72" s="44"/>
      <c r="I72" s="187"/>
      <c r="J72" s="118"/>
      <c r="L72" s="28"/>
      <c r="M72"/>
      <c r="N72" s="31" t="s">
        <v>108</v>
      </c>
      <c r="O72"/>
      <c r="P72" s="65">
        <v>1</v>
      </c>
      <c r="Q72" s="56"/>
    </row>
    <row r="73" spans="2:17" ht="13.5" thickBot="1" x14ac:dyDescent="0.25">
      <c r="B73" s="251"/>
      <c r="C73" s="190"/>
      <c r="D73" s="190"/>
      <c r="E73" s="228"/>
      <c r="F73" s="190"/>
      <c r="G73" s="44"/>
      <c r="I73" s="252"/>
      <c r="J73" s="120"/>
      <c r="L73" s="28"/>
      <c r="M73"/>
      <c r="N73" s="31" t="s">
        <v>109</v>
      </c>
      <c r="O73"/>
      <c r="P73" s="65">
        <v>1</v>
      </c>
      <c r="Q73" s="56"/>
    </row>
    <row r="74" spans="2:17" ht="13.5" thickBot="1" x14ac:dyDescent="0.25">
      <c r="B74" s="243" t="s">
        <v>299</v>
      </c>
      <c r="C74" s="244"/>
      <c r="D74" s="229"/>
      <c r="E74" s="229"/>
      <c r="F74" s="229"/>
      <c r="G74" s="232"/>
      <c r="H74" s="80"/>
      <c r="I74" s="207"/>
      <c r="J74" s="41"/>
      <c r="L74" s="28"/>
      <c r="M74"/>
      <c r="N74" s="31" t="s">
        <v>110</v>
      </c>
      <c r="O74"/>
      <c r="P74" s="65">
        <v>1</v>
      </c>
      <c r="Q74" s="56"/>
    </row>
    <row r="75" spans="2:17" x14ac:dyDescent="0.2">
      <c r="B75" s="246" t="s">
        <v>36</v>
      </c>
      <c r="C75" s="225"/>
      <c r="D75" s="225"/>
      <c r="E75" s="287">
        <v>1000</v>
      </c>
      <c r="F75" s="226">
        <v>0</v>
      </c>
      <c r="G75" s="47" t="s">
        <v>300</v>
      </c>
      <c r="H75" s="48"/>
      <c r="I75" s="209"/>
      <c r="J75" s="41"/>
      <c r="L75" s="28"/>
      <c r="M75"/>
      <c r="N75" s="31" t="s">
        <v>111</v>
      </c>
      <c r="O75"/>
      <c r="P75" s="65">
        <v>1</v>
      </c>
      <c r="Q75" s="56"/>
    </row>
    <row r="76" spans="2:17" x14ac:dyDescent="0.2">
      <c r="B76" s="224" t="s">
        <v>339</v>
      </c>
      <c r="C76" s="13"/>
      <c r="D76" s="13"/>
      <c r="E76" s="102">
        <v>0</v>
      </c>
      <c r="F76" s="43">
        <v>0</v>
      </c>
      <c r="G76" s="47" t="s">
        <v>344</v>
      </c>
      <c r="H76" s="48"/>
      <c r="I76" s="209"/>
      <c r="J76" s="41"/>
      <c r="L76" s="28"/>
      <c r="M76"/>
      <c r="N76" s="31" t="s">
        <v>112</v>
      </c>
      <c r="O76"/>
      <c r="P76" s="154">
        <v>1</v>
      </c>
      <c r="Q76" s="56"/>
    </row>
    <row r="77" spans="2:17" x14ac:dyDescent="0.2">
      <c r="B77" s="217" t="s">
        <v>340</v>
      </c>
      <c r="C77" s="13"/>
      <c r="D77" s="13"/>
      <c r="E77" s="102">
        <v>0</v>
      </c>
      <c r="F77" s="43">
        <v>0</v>
      </c>
      <c r="G77" s="47"/>
      <c r="H77" s="48"/>
      <c r="I77" s="209"/>
      <c r="J77" s="41"/>
      <c r="L77" s="28"/>
      <c r="M77"/>
      <c r="N77"/>
      <c r="O77"/>
      <c r="P77" s="68"/>
      <c r="Q77" s="56"/>
    </row>
    <row r="78" spans="2:17" ht="13.5" thickBot="1" x14ac:dyDescent="0.25">
      <c r="B78" s="217" t="s">
        <v>341</v>
      </c>
      <c r="C78" s="13"/>
      <c r="D78" s="13"/>
      <c r="E78" s="102">
        <v>0</v>
      </c>
      <c r="F78" s="43"/>
      <c r="G78" s="47"/>
      <c r="H78" s="48"/>
      <c r="I78" s="209"/>
      <c r="J78" s="41"/>
      <c r="L78" s="28"/>
      <c r="M78"/>
      <c r="N78"/>
      <c r="O78" s="35"/>
      <c r="P78" s="197">
        <f>SUM(P72:P76)</f>
        <v>5</v>
      </c>
      <c r="Q78" s="56"/>
    </row>
    <row r="79" spans="2:17" ht="13.5" thickTop="1" x14ac:dyDescent="0.2">
      <c r="B79" s="217" t="s">
        <v>342</v>
      </c>
      <c r="C79" s="102">
        <v>2000</v>
      </c>
      <c r="D79" s="13">
        <v>0</v>
      </c>
      <c r="E79" s="13"/>
      <c r="F79" s="13">
        <v>0</v>
      </c>
      <c r="G79" s="47"/>
      <c r="H79" s="48"/>
      <c r="I79" s="209"/>
      <c r="J79" s="41"/>
      <c r="L79" s="28"/>
      <c r="Q79" s="56"/>
    </row>
    <row r="80" spans="2:17" x14ac:dyDescent="0.2">
      <c r="B80" s="28"/>
      <c r="C80"/>
      <c r="D80"/>
      <c r="E80" s="190"/>
      <c r="F80" s="190"/>
      <c r="G80" s="44"/>
      <c r="H80" s="41"/>
      <c r="I80" s="196"/>
      <c r="J80" s="41"/>
      <c r="L80" s="28"/>
      <c r="M80" s="31" t="s">
        <v>295</v>
      </c>
      <c r="P80" s="70">
        <v>400</v>
      </c>
      <c r="Q80" s="56"/>
    </row>
    <row r="81" spans="2:17" ht="13.5" thickBot="1" x14ac:dyDescent="0.25">
      <c r="B81" s="227"/>
      <c r="C81" s="190"/>
      <c r="D81" s="190"/>
      <c r="E81" s="190"/>
      <c r="F81" s="190"/>
      <c r="G81" s="44"/>
      <c r="H81" s="41"/>
      <c r="I81" s="196"/>
      <c r="J81" s="41"/>
      <c r="L81" s="28"/>
      <c r="Q81" s="56"/>
    </row>
    <row r="82" spans="2:17" ht="13.5" thickBot="1" x14ac:dyDescent="0.25">
      <c r="B82" s="247" t="s">
        <v>301</v>
      </c>
      <c r="C82" s="248"/>
      <c r="D82" s="249"/>
      <c r="E82" s="245"/>
      <c r="F82" s="90"/>
      <c r="G82" s="82"/>
      <c r="H82" s="269" t="s">
        <v>154</v>
      </c>
      <c r="I82" s="270">
        <f>O91</f>
        <v>20</v>
      </c>
      <c r="J82" s="121"/>
      <c r="L82" s="28"/>
      <c r="Q82" s="56"/>
    </row>
    <row r="83" spans="2:17" ht="13.5" thickBot="1" x14ac:dyDescent="0.25">
      <c r="B83" s="246" t="s">
        <v>36</v>
      </c>
      <c r="C83" s="225"/>
      <c r="D83" s="225"/>
      <c r="E83" s="102">
        <v>1000</v>
      </c>
      <c r="F83" s="43">
        <v>0</v>
      </c>
      <c r="G83" s="271"/>
      <c r="H83" s="272" t="s">
        <v>155</v>
      </c>
      <c r="I83" s="273">
        <f>P94</f>
        <v>200</v>
      </c>
      <c r="J83" s="122"/>
      <c r="L83" s="28"/>
      <c r="M83" s="125" t="s">
        <v>238</v>
      </c>
      <c r="N83" s="129"/>
      <c r="O83" s="132"/>
      <c r="P83"/>
      <c r="Q83" s="56"/>
    </row>
    <row r="84" spans="2:17" x14ac:dyDescent="0.2">
      <c r="B84" s="205" t="s">
        <v>25</v>
      </c>
      <c r="C84" s="13"/>
      <c r="D84" s="13"/>
      <c r="E84" s="102">
        <v>500</v>
      </c>
      <c r="F84" s="43">
        <v>0</v>
      </c>
      <c r="G84" s="79" t="s">
        <v>326</v>
      </c>
      <c r="H84" s="268"/>
      <c r="I84" s="264"/>
      <c r="L84" s="28"/>
      <c r="M84"/>
      <c r="P84" s="64"/>
      <c r="Q84" s="56"/>
    </row>
    <row r="85" spans="2:17" x14ac:dyDescent="0.2">
      <c r="B85" s="205" t="s">
        <v>330</v>
      </c>
      <c r="C85" s="13"/>
      <c r="D85" s="13"/>
      <c r="E85" s="102">
        <f>36*60</f>
        <v>2160</v>
      </c>
      <c r="F85" s="43">
        <v>0</v>
      </c>
      <c r="G85" s="47" t="s">
        <v>313</v>
      </c>
      <c r="H85" s="45"/>
      <c r="I85" s="204"/>
      <c r="L85" s="30"/>
      <c r="M85"/>
      <c r="N85"/>
      <c r="O85" s="64" t="s">
        <v>151</v>
      </c>
      <c r="P85" s="36"/>
      <c r="Q85" s="56"/>
    </row>
    <row r="86" spans="2:17" x14ac:dyDescent="0.2">
      <c r="B86" s="205" t="s">
        <v>331</v>
      </c>
      <c r="C86" s="13"/>
      <c r="D86" s="13"/>
      <c r="E86" s="102">
        <v>200</v>
      </c>
      <c r="F86" s="43">
        <v>0</v>
      </c>
      <c r="G86" s="47" t="s">
        <v>241</v>
      </c>
      <c r="H86" s="48"/>
      <c r="I86" s="209"/>
      <c r="J86" s="41"/>
      <c r="L86" s="30"/>
      <c r="M86"/>
      <c r="O86" s="36" t="s">
        <v>152</v>
      </c>
      <c r="P86"/>
      <c r="Q86" s="56"/>
    </row>
    <row r="87" spans="2:17" x14ac:dyDescent="0.2">
      <c r="B87" s="205" t="s">
        <v>39</v>
      </c>
      <c r="C87" s="13"/>
      <c r="D87" s="13"/>
      <c r="E87" s="102">
        <v>0</v>
      </c>
      <c r="F87" s="43">
        <v>0</v>
      </c>
      <c r="G87" s="47" t="s">
        <v>343</v>
      </c>
      <c r="H87" s="48"/>
      <c r="I87" s="209"/>
      <c r="J87" s="41"/>
      <c r="L87" s="30"/>
      <c r="M87"/>
      <c r="N87" s="31" t="s">
        <v>108</v>
      </c>
      <c r="O87" s="58">
        <v>7</v>
      </c>
      <c r="P87" s="44" t="s">
        <v>188</v>
      </c>
      <c r="Q87" s="56"/>
    </row>
    <row r="88" spans="2:17" x14ac:dyDescent="0.2">
      <c r="B88" s="205" t="s">
        <v>28</v>
      </c>
      <c r="C88" s="13"/>
      <c r="D88" s="13"/>
      <c r="E88" s="102">
        <v>1500</v>
      </c>
      <c r="F88" s="43">
        <v>0</v>
      </c>
      <c r="G88" s="47"/>
      <c r="H88" s="48"/>
      <c r="I88" s="209"/>
      <c r="J88" s="41"/>
      <c r="L88" s="30"/>
      <c r="M88"/>
      <c r="N88" s="31" t="s">
        <v>109</v>
      </c>
      <c r="O88" s="58">
        <v>6</v>
      </c>
      <c r="P88" s="44" t="s">
        <v>264</v>
      </c>
      <c r="Q88" s="56"/>
    </row>
    <row r="89" spans="2:17" x14ac:dyDescent="0.2">
      <c r="B89" s="205" t="s">
        <v>230</v>
      </c>
      <c r="C89" s="13"/>
      <c r="D89" s="13"/>
      <c r="E89" s="102">
        <v>0</v>
      </c>
      <c r="F89" s="43">
        <v>0</v>
      </c>
      <c r="G89" s="47"/>
      <c r="H89" s="48"/>
      <c r="I89" s="209"/>
      <c r="J89" s="41"/>
      <c r="L89" s="30"/>
      <c r="M89"/>
      <c r="N89" s="31" t="s">
        <v>110</v>
      </c>
      <c r="O89" s="88">
        <v>7</v>
      </c>
      <c r="P89" s="44" t="s">
        <v>188</v>
      </c>
      <c r="Q89" s="56"/>
    </row>
    <row r="90" spans="2:17" x14ac:dyDescent="0.2">
      <c r="B90" s="205" t="s">
        <v>54</v>
      </c>
      <c r="C90" s="13"/>
      <c r="D90" s="13"/>
      <c r="E90" s="102">
        <v>0</v>
      </c>
      <c r="F90" s="43">
        <v>0</v>
      </c>
      <c r="G90" s="47" t="s">
        <v>327</v>
      </c>
      <c r="H90" s="48"/>
      <c r="I90" s="209"/>
      <c r="J90" s="41"/>
      <c r="L90" s="30"/>
      <c r="M90"/>
      <c r="N90" s="31"/>
      <c r="O90" s="35"/>
      <c r="P90"/>
      <c r="Q90" s="56"/>
    </row>
    <row r="91" spans="2:17" ht="15" customHeight="1" thickBot="1" x14ac:dyDescent="0.25">
      <c r="B91" s="205" t="s">
        <v>179</v>
      </c>
      <c r="C91" s="102">
        <v>2750</v>
      </c>
      <c r="D91" s="13">
        <v>0</v>
      </c>
      <c r="E91" s="13"/>
      <c r="F91" s="43"/>
      <c r="G91" s="47"/>
      <c r="H91" s="48"/>
      <c r="I91" s="209"/>
      <c r="J91" s="41"/>
      <c r="L91" s="30"/>
      <c r="M91"/>
      <c r="N91"/>
      <c r="O91" s="97">
        <f>SUM(O87:O89)</f>
        <v>20</v>
      </c>
      <c r="P91"/>
      <c r="Q91" s="56"/>
    </row>
    <row r="92" spans="2:17" ht="13.5" thickTop="1" x14ac:dyDescent="0.2">
      <c r="B92" s="205" t="s">
        <v>180</v>
      </c>
      <c r="C92" s="102">
        <v>2000</v>
      </c>
      <c r="D92" s="13">
        <v>0</v>
      </c>
      <c r="E92" s="13"/>
      <c r="F92" s="43"/>
      <c r="G92" s="47"/>
      <c r="H92" s="48"/>
      <c r="I92" s="209"/>
      <c r="J92" s="41"/>
      <c r="L92" s="30"/>
      <c r="M92"/>
      <c r="N92"/>
      <c r="O92"/>
      <c r="P92"/>
      <c r="Q92" s="56"/>
    </row>
    <row r="93" spans="2:17" ht="13.5" thickBot="1" x14ac:dyDescent="0.25">
      <c r="B93" s="205" t="s">
        <v>329</v>
      </c>
      <c r="C93" s="102">
        <f>1500/2</f>
        <v>750</v>
      </c>
      <c r="D93" s="13">
        <v>0</v>
      </c>
      <c r="E93" s="13"/>
      <c r="F93" s="13"/>
      <c r="G93" s="44" t="s">
        <v>328</v>
      </c>
      <c r="H93" s="41"/>
      <c r="I93" s="196"/>
      <c r="J93" s="41"/>
      <c r="L93" s="30"/>
      <c r="Q93" s="56"/>
    </row>
    <row r="94" spans="2:17" x14ac:dyDescent="0.2">
      <c r="B94" s="210" t="s">
        <v>59</v>
      </c>
      <c r="C94" s="102">
        <v>0</v>
      </c>
      <c r="D94" s="13">
        <v>0</v>
      </c>
      <c r="E94" s="13"/>
      <c r="F94" s="43"/>
      <c r="G94" s="82"/>
      <c r="H94" s="86" t="s">
        <v>139</v>
      </c>
      <c r="I94" s="87" t="s">
        <v>140</v>
      </c>
      <c r="J94" s="123"/>
      <c r="L94" s="30"/>
      <c r="M94" s="44" t="s">
        <v>153</v>
      </c>
      <c r="N94"/>
      <c r="O94"/>
      <c r="P94" s="89">
        <v>200</v>
      </c>
      <c r="Q94" s="56"/>
    </row>
    <row r="95" spans="2:17" ht="13.5" thickBot="1" x14ac:dyDescent="0.25">
      <c r="B95" s="205" t="s">
        <v>181</v>
      </c>
      <c r="C95" s="13">
        <f>I82*I83</f>
        <v>4000</v>
      </c>
      <c r="D95" s="13">
        <v>0</v>
      </c>
      <c r="E95" s="13"/>
      <c r="F95" s="233"/>
      <c r="G95" s="83" t="s">
        <v>141</v>
      </c>
      <c r="H95" s="263">
        <f>SUM(C91:C95)-SUM(E83:E90)</f>
        <v>4140</v>
      </c>
      <c r="I95" s="85">
        <f>SUM(D91:D95)-SUM(F83:F90)</f>
        <v>0</v>
      </c>
      <c r="J95" s="124"/>
      <c r="L95" s="30"/>
      <c r="Q95" s="29"/>
    </row>
    <row r="96" spans="2:17" x14ac:dyDescent="0.2">
      <c r="B96" s="251"/>
      <c r="C96" s="190"/>
      <c r="D96" s="190"/>
      <c r="E96" s="190"/>
      <c r="F96" s="190"/>
      <c r="G96" s="44"/>
      <c r="H96" s="41"/>
      <c r="I96" s="196"/>
      <c r="J96" s="41"/>
      <c r="L96" s="30"/>
      <c r="Q96" s="29"/>
    </row>
    <row r="97" spans="2:17" ht="13.5" thickBot="1" x14ac:dyDescent="0.25">
      <c r="B97" s="251"/>
      <c r="C97" s="190"/>
      <c r="D97" s="190"/>
      <c r="E97" s="190"/>
      <c r="F97" s="190"/>
      <c r="G97" s="44"/>
      <c r="H97" s="41"/>
      <c r="I97" s="196"/>
      <c r="J97" s="41"/>
      <c r="L97" s="30"/>
      <c r="Q97" s="29"/>
    </row>
    <row r="98" spans="2:17" ht="13.5" thickBot="1" x14ac:dyDescent="0.25">
      <c r="B98" s="247" t="s">
        <v>302</v>
      </c>
      <c r="C98" s="248"/>
      <c r="D98" s="249"/>
      <c r="E98" s="245"/>
      <c r="F98" s="90"/>
      <c r="G98" s="82"/>
      <c r="H98" s="269" t="s">
        <v>154</v>
      </c>
      <c r="I98" s="274">
        <f>O108</f>
        <v>20</v>
      </c>
      <c r="J98" s="121"/>
      <c r="L98" s="30"/>
      <c r="Q98" s="29"/>
    </row>
    <row r="99" spans="2:17" ht="13.5" thickBot="1" x14ac:dyDescent="0.25">
      <c r="B99" s="246" t="s">
        <v>36</v>
      </c>
      <c r="C99" s="225"/>
      <c r="D99" s="225"/>
      <c r="E99" s="102">
        <v>1500</v>
      </c>
      <c r="F99" s="43">
        <v>0</v>
      </c>
      <c r="G99" s="271"/>
      <c r="H99" s="272" t="s">
        <v>155</v>
      </c>
      <c r="I99" s="275">
        <f>P111</f>
        <v>200</v>
      </c>
      <c r="J99" s="122"/>
      <c r="L99" s="30"/>
      <c r="M99" s="125" t="s">
        <v>239</v>
      </c>
      <c r="N99" s="129"/>
      <c r="O99" s="132"/>
      <c r="P99"/>
      <c r="Q99" s="56"/>
    </row>
    <row r="100" spans="2:17" x14ac:dyDescent="0.2">
      <c r="B100" s="205" t="s">
        <v>25</v>
      </c>
      <c r="C100" s="13"/>
      <c r="D100" s="13"/>
      <c r="E100" s="102">
        <v>500</v>
      </c>
      <c r="F100" s="43">
        <v>0</v>
      </c>
      <c r="G100" s="79" t="s">
        <v>326</v>
      </c>
      <c r="H100" s="268"/>
      <c r="I100" s="264"/>
      <c r="L100" s="30"/>
      <c r="M100"/>
      <c r="P100" s="64"/>
      <c r="Q100" s="56"/>
    </row>
    <row r="101" spans="2:17" x14ac:dyDescent="0.2">
      <c r="B101" s="205" t="s">
        <v>330</v>
      </c>
      <c r="C101" s="13"/>
      <c r="D101" s="13"/>
      <c r="E101" s="102">
        <f>36*60</f>
        <v>2160</v>
      </c>
      <c r="F101" s="43">
        <v>0</v>
      </c>
      <c r="G101" s="47" t="s">
        <v>313</v>
      </c>
      <c r="H101" s="45"/>
      <c r="I101" s="204"/>
      <c r="L101" s="30"/>
      <c r="M101"/>
      <c r="N101"/>
      <c r="O101" s="64" t="s">
        <v>151</v>
      </c>
      <c r="P101" s="36"/>
      <c r="Q101" s="56"/>
    </row>
    <row r="102" spans="2:17" x14ac:dyDescent="0.2">
      <c r="B102" s="205" t="s">
        <v>331</v>
      </c>
      <c r="C102" s="13"/>
      <c r="D102" s="13"/>
      <c r="E102" s="102">
        <v>200</v>
      </c>
      <c r="F102" s="43">
        <v>0</v>
      </c>
      <c r="G102" s="47" t="s">
        <v>241</v>
      </c>
      <c r="H102" s="48"/>
      <c r="I102" s="209"/>
      <c r="J102" s="41"/>
      <c r="L102" s="30"/>
      <c r="M102"/>
      <c r="O102" s="36" t="s">
        <v>152</v>
      </c>
      <c r="P102"/>
      <c r="Q102" s="56"/>
    </row>
    <row r="103" spans="2:17" x14ac:dyDescent="0.2">
      <c r="B103" s="205" t="s">
        <v>39</v>
      </c>
      <c r="C103" s="13"/>
      <c r="D103" s="13"/>
      <c r="E103" s="102">
        <v>0</v>
      </c>
      <c r="F103" s="43">
        <v>0</v>
      </c>
      <c r="G103" s="47" t="s">
        <v>343</v>
      </c>
      <c r="H103" s="48"/>
      <c r="I103" s="209"/>
      <c r="J103" s="41"/>
      <c r="L103" s="30"/>
      <c r="M103"/>
      <c r="N103" s="31"/>
      <c r="O103" s="35"/>
      <c r="P103"/>
      <c r="Q103" s="56"/>
    </row>
    <row r="104" spans="2:17" x14ac:dyDescent="0.2">
      <c r="B104" s="205" t="s">
        <v>28</v>
      </c>
      <c r="C104" s="13"/>
      <c r="D104" s="13"/>
      <c r="E104" s="102">
        <v>1000</v>
      </c>
      <c r="F104" s="43">
        <v>0</v>
      </c>
      <c r="G104" s="47" t="s">
        <v>231</v>
      </c>
      <c r="H104" s="48"/>
      <c r="I104" s="209"/>
      <c r="J104" s="41"/>
      <c r="L104" s="30"/>
      <c r="M104"/>
      <c r="N104" s="31" t="s">
        <v>111</v>
      </c>
      <c r="O104" s="58">
        <v>6</v>
      </c>
      <c r="P104" s="44" t="s">
        <v>264</v>
      </c>
      <c r="Q104" s="56"/>
    </row>
    <row r="105" spans="2:17" x14ac:dyDescent="0.2">
      <c r="B105" s="205" t="s">
        <v>230</v>
      </c>
      <c r="C105" s="13"/>
      <c r="D105" s="13"/>
      <c r="E105" s="102">
        <v>0</v>
      </c>
      <c r="F105" s="43">
        <v>0</v>
      </c>
      <c r="G105" s="47"/>
      <c r="H105" s="48"/>
      <c r="I105" s="209"/>
      <c r="J105" s="41"/>
      <c r="L105" s="30"/>
      <c r="M105"/>
      <c r="N105" s="31" t="s">
        <v>112</v>
      </c>
      <c r="O105" s="58">
        <v>7</v>
      </c>
      <c r="P105" s="44" t="s">
        <v>188</v>
      </c>
      <c r="Q105" s="56"/>
    </row>
    <row r="106" spans="2:17" x14ac:dyDescent="0.2">
      <c r="B106" s="205" t="s">
        <v>54</v>
      </c>
      <c r="C106" s="13"/>
      <c r="D106" s="13"/>
      <c r="E106" s="102">
        <v>0</v>
      </c>
      <c r="F106" s="43">
        <v>0</v>
      </c>
      <c r="G106" s="47" t="s">
        <v>327</v>
      </c>
      <c r="H106" s="48"/>
      <c r="I106" s="209"/>
      <c r="J106" s="41"/>
      <c r="L106" s="30"/>
      <c r="M106"/>
      <c r="N106" s="31" t="s">
        <v>113</v>
      </c>
      <c r="O106" s="88">
        <v>7</v>
      </c>
      <c r="P106" s="44" t="s">
        <v>188</v>
      </c>
      <c r="Q106" s="56"/>
    </row>
    <row r="107" spans="2:17" x14ac:dyDescent="0.2">
      <c r="B107" s="205" t="s">
        <v>179</v>
      </c>
      <c r="C107" s="102">
        <v>2750</v>
      </c>
      <c r="D107" s="13">
        <v>0</v>
      </c>
      <c r="E107" s="13"/>
      <c r="F107" s="43"/>
      <c r="G107" s="47"/>
      <c r="H107" s="48"/>
      <c r="I107" s="209"/>
      <c r="J107" s="41"/>
      <c r="L107" s="30"/>
      <c r="M107"/>
      <c r="N107" s="31"/>
      <c r="O107" s="35"/>
      <c r="P107"/>
      <c r="Q107" s="56"/>
    </row>
    <row r="108" spans="2:17" ht="13.5" thickBot="1" x14ac:dyDescent="0.25">
      <c r="B108" s="205" t="s">
        <v>180</v>
      </c>
      <c r="C108" s="102">
        <v>2000</v>
      </c>
      <c r="D108" s="13">
        <v>0</v>
      </c>
      <c r="E108" s="13"/>
      <c r="F108" s="43"/>
      <c r="G108" s="47"/>
      <c r="H108" s="48"/>
      <c r="I108" s="209"/>
      <c r="J108" s="41"/>
      <c r="L108" s="30"/>
      <c r="M108"/>
      <c r="N108" s="31"/>
      <c r="O108" s="97">
        <f>SUM(O103:O106)</f>
        <v>20</v>
      </c>
      <c r="P108"/>
      <c r="Q108" s="56"/>
    </row>
    <row r="109" spans="2:17" ht="14.25" thickTop="1" thickBot="1" x14ac:dyDescent="0.25">
      <c r="B109" s="205" t="s">
        <v>329</v>
      </c>
      <c r="C109" s="102">
        <f>1500/2</f>
        <v>750</v>
      </c>
      <c r="D109" s="13">
        <v>0</v>
      </c>
      <c r="E109" s="13"/>
      <c r="F109" s="13"/>
      <c r="G109" s="44" t="s">
        <v>328</v>
      </c>
      <c r="H109" s="41"/>
      <c r="I109" s="196"/>
      <c r="J109" s="41"/>
      <c r="L109" s="30"/>
      <c r="M109"/>
      <c r="N109" s="31"/>
      <c r="O109" s="35"/>
      <c r="P109"/>
      <c r="Q109" s="56"/>
    </row>
    <row r="110" spans="2:17" x14ac:dyDescent="0.2">
      <c r="B110" s="210" t="s">
        <v>59</v>
      </c>
      <c r="C110" s="102">
        <v>0</v>
      </c>
      <c r="D110" s="13">
        <v>0</v>
      </c>
      <c r="E110" s="13"/>
      <c r="F110" s="43"/>
      <c r="G110" s="82"/>
      <c r="H110" s="86" t="s">
        <v>139</v>
      </c>
      <c r="I110" s="87" t="s">
        <v>140</v>
      </c>
      <c r="J110" s="123"/>
      <c r="L110" s="30"/>
      <c r="Q110" s="56"/>
    </row>
    <row r="111" spans="2:17" ht="13.5" thickBot="1" x14ac:dyDescent="0.25">
      <c r="B111" s="205" t="s">
        <v>181</v>
      </c>
      <c r="C111" s="13">
        <f>I98*I99</f>
        <v>4000</v>
      </c>
      <c r="D111" s="13">
        <v>0</v>
      </c>
      <c r="E111" s="13"/>
      <c r="F111" s="233"/>
      <c r="G111" s="83" t="s">
        <v>141</v>
      </c>
      <c r="H111" s="263">
        <f>SUM(C107:C111)-SUM(E99:E106)</f>
        <v>4140</v>
      </c>
      <c r="I111" s="85">
        <f>SUM(D107:D111)-SUM(F99:F106)</f>
        <v>0</v>
      </c>
      <c r="J111" s="124"/>
      <c r="L111" s="30"/>
      <c r="M111" s="44" t="s">
        <v>153</v>
      </c>
      <c r="N111"/>
      <c r="O111"/>
      <c r="P111" s="89">
        <v>200</v>
      </c>
      <c r="Q111" s="29"/>
    </row>
    <row r="112" spans="2:17" x14ac:dyDescent="0.2">
      <c r="B112" s="251"/>
      <c r="C112" s="190"/>
      <c r="D112" s="190"/>
      <c r="E112" s="190"/>
      <c r="F112" s="190"/>
      <c r="G112" s="44"/>
      <c r="H112" s="41"/>
      <c r="I112" s="196"/>
      <c r="J112" s="41"/>
      <c r="L112" s="30"/>
      <c r="Q112" s="29"/>
    </row>
    <row r="113" spans="2:17" ht="13.5" thickBot="1" x14ac:dyDescent="0.25">
      <c r="B113" s="251"/>
      <c r="C113" s="190"/>
      <c r="D113" s="190"/>
      <c r="E113" s="190"/>
      <c r="F113" s="190"/>
      <c r="G113" s="44"/>
      <c r="H113" s="41"/>
      <c r="I113" s="196"/>
      <c r="J113" s="41"/>
      <c r="L113" s="30"/>
      <c r="Q113" s="29"/>
    </row>
    <row r="114" spans="2:17" ht="13.5" thickBot="1" x14ac:dyDescent="0.25">
      <c r="B114" s="236" t="s">
        <v>124</v>
      </c>
      <c r="C114" s="237">
        <v>0</v>
      </c>
      <c r="D114" s="13">
        <v>0</v>
      </c>
      <c r="E114" s="2"/>
      <c r="F114" s="42"/>
      <c r="G114" s="47" t="s">
        <v>183</v>
      </c>
      <c r="H114" s="45"/>
      <c r="I114" s="204"/>
      <c r="J114" s="41"/>
      <c r="L114" s="30"/>
      <c r="Q114" s="29"/>
    </row>
    <row r="115" spans="2:17" ht="13.5" thickBot="1" x14ac:dyDescent="0.25">
      <c r="B115" s="253"/>
      <c r="C115" s="190"/>
      <c r="D115" s="190"/>
      <c r="E115" s="1"/>
      <c r="G115"/>
      <c r="I115" s="29"/>
      <c r="L115" s="30"/>
      <c r="Q115" s="56"/>
    </row>
    <row r="116" spans="2:17" ht="13.5" thickBot="1" x14ac:dyDescent="0.25">
      <c r="B116" s="236" t="s">
        <v>184</v>
      </c>
      <c r="C116" s="254">
        <v>0</v>
      </c>
      <c r="D116" s="218">
        <v>0</v>
      </c>
      <c r="E116" s="219"/>
      <c r="F116" s="255"/>
      <c r="G116" s="220"/>
      <c r="H116" s="221"/>
      <c r="I116" s="222"/>
      <c r="L116" s="55"/>
      <c r="M116" s="94"/>
      <c r="N116" s="94"/>
      <c r="O116" s="94"/>
      <c r="P116" s="94"/>
      <c r="Q116" s="95"/>
    </row>
    <row r="117" spans="2:17" ht="13.5" thickBot="1" x14ac:dyDescent="0.25">
      <c r="B117" s="55"/>
      <c r="C117" s="262"/>
      <c r="D117" s="262"/>
      <c r="E117" s="262"/>
      <c r="F117" s="262"/>
      <c r="G117"/>
      <c r="L117"/>
      <c r="M117"/>
      <c r="N117"/>
      <c r="O117"/>
      <c r="P117"/>
      <c r="Q117"/>
    </row>
    <row r="118" spans="2:17" ht="18.75" thickBot="1" x14ac:dyDescent="0.3">
      <c r="B118" s="260" t="s">
        <v>310</v>
      </c>
      <c r="C118" s="261">
        <f>SUM(C5:C117)</f>
        <v>34750</v>
      </c>
      <c r="D118" s="261">
        <f>SUM(D5:D117)</f>
        <v>0</v>
      </c>
      <c r="E118" s="261">
        <f>SUM(E5:E117)</f>
        <v>30863</v>
      </c>
      <c r="F118" s="234">
        <f>SUM(F5:F117)</f>
        <v>0</v>
      </c>
      <c r="G118"/>
      <c r="L118"/>
      <c r="M118"/>
      <c r="N118"/>
      <c r="O118"/>
      <c r="P118"/>
      <c r="Q118"/>
    </row>
    <row r="119" spans="2:17" ht="18.75" thickBot="1" x14ac:dyDescent="0.3">
      <c r="B119" s="239"/>
      <c r="C119" s="238"/>
      <c r="D119" s="238"/>
      <c r="E119" s="238"/>
      <c r="F119" s="238"/>
      <c r="G119"/>
      <c r="L119"/>
      <c r="M119"/>
      <c r="N119"/>
      <c r="O119"/>
      <c r="P119"/>
      <c r="Q119"/>
    </row>
    <row r="120" spans="2:17" ht="18.75" thickBot="1" x14ac:dyDescent="0.3">
      <c r="B120" s="328" t="s">
        <v>142</v>
      </c>
      <c r="C120" s="329"/>
      <c r="D120" s="240">
        <f>C118-E118</f>
        <v>3887</v>
      </c>
      <c r="G120" s="235"/>
      <c r="H120" s="51"/>
      <c r="I120" s="51"/>
      <c r="L120"/>
      <c r="M120"/>
      <c r="N120"/>
      <c r="O120"/>
      <c r="P120"/>
      <c r="Q120"/>
    </row>
    <row r="121" spans="2:17" x14ac:dyDescent="0.2">
      <c r="J121" s="51"/>
    </row>
    <row r="123" spans="2:17" x14ac:dyDescent="0.2">
      <c r="D123" s="195" t="s">
        <v>285</v>
      </c>
      <c r="E123" s="195" t="s">
        <v>286</v>
      </c>
    </row>
    <row r="126" spans="2:17" x14ac:dyDescent="0.2">
      <c r="B126" s="190" t="s">
        <v>284</v>
      </c>
      <c r="C126" s="190"/>
      <c r="D126" s="21">
        <f>C118</f>
        <v>34750</v>
      </c>
      <c r="E126" s="21">
        <f>E118</f>
        <v>30863</v>
      </c>
    </row>
    <row r="127" spans="2:17" x14ac:dyDescent="0.2">
      <c r="B127" s="21"/>
    </row>
    <row r="128" spans="2:17" x14ac:dyDescent="0.2">
      <c r="B128" s="21"/>
    </row>
    <row r="129" spans="2:7" x14ac:dyDescent="0.2">
      <c r="B129" s="191" t="s">
        <v>288</v>
      </c>
      <c r="C129" s="191"/>
      <c r="D129" s="21">
        <v>0</v>
      </c>
      <c r="E129" s="21">
        <v>0</v>
      </c>
    </row>
    <row r="130" spans="2:7" x14ac:dyDescent="0.2">
      <c r="B130" s="191" t="s">
        <v>289</v>
      </c>
      <c r="C130" s="191"/>
      <c r="D130" s="21">
        <v>0</v>
      </c>
      <c r="E130" s="21">
        <v>0</v>
      </c>
      <c r="G130"/>
    </row>
    <row r="131" spans="2:7" x14ac:dyDescent="0.2">
      <c r="B131" s="192"/>
      <c r="C131" s="192"/>
      <c r="D131" s="193"/>
      <c r="E131" s="193"/>
      <c r="G131"/>
    </row>
    <row r="132" spans="2:7" x14ac:dyDescent="0.2">
      <c r="B132" s="192"/>
      <c r="C132" s="192"/>
      <c r="G132"/>
    </row>
    <row r="133" spans="2:7" ht="26.25" thickBot="1" x14ac:dyDescent="0.25">
      <c r="B133" s="190" t="s">
        <v>287</v>
      </c>
      <c r="C133" s="190"/>
      <c r="D133" s="194">
        <f>SUM(D126:D131)</f>
        <v>34750</v>
      </c>
      <c r="E133" s="194">
        <f>SUM(E126:E131)</f>
        <v>30863</v>
      </c>
      <c r="G133"/>
    </row>
    <row r="134" spans="2:7" ht="13.5" thickTop="1" x14ac:dyDescent="0.2">
      <c r="G134"/>
    </row>
    <row r="135" spans="2:7" x14ac:dyDescent="0.2">
      <c r="G135"/>
    </row>
    <row r="136" spans="2:7" x14ac:dyDescent="0.2">
      <c r="G136"/>
    </row>
    <row r="137" spans="2:7" x14ac:dyDescent="0.2">
      <c r="G137"/>
    </row>
    <row r="138" spans="2:7" x14ac:dyDescent="0.2">
      <c r="G138"/>
    </row>
    <row r="139" spans="2:7" x14ac:dyDescent="0.2">
      <c r="G139"/>
    </row>
    <row r="140" spans="2:7" x14ac:dyDescent="0.2">
      <c r="G140"/>
    </row>
    <row r="141" spans="2:7" x14ac:dyDescent="0.2">
      <c r="G141"/>
    </row>
    <row r="142" spans="2:7" x14ac:dyDescent="0.2">
      <c r="G142"/>
    </row>
    <row r="143" spans="2:7" x14ac:dyDescent="0.2">
      <c r="G143"/>
    </row>
    <row r="144" spans="2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</sheetData>
  <mergeCells count="5">
    <mergeCell ref="B1:I1"/>
    <mergeCell ref="E3:F3"/>
    <mergeCell ref="L3:Q3"/>
    <mergeCell ref="G4:I4"/>
    <mergeCell ref="B120:C120"/>
  </mergeCells>
  <pageMargins left="0.75" right="0.75" top="1" bottom="1" header="0.5" footer="0.5"/>
  <pageSetup scale="61" orientation="portrait" r:id="rId1"/>
  <headerFooter>
    <oddFooter>Page &amp;P of &amp;N</oddFooter>
  </headerFooter>
  <rowBreaks count="1" manualBreakCount="1">
    <brk id="68" min="1" max="17" man="1"/>
  </rowBreaks>
  <colBreaks count="1" manualBreakCount="1">
    <brk id="9" max="10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Q182"/>
  <sheetViews>
    <sheetView topLeftCell="A129" zoomScale="93" zoomScaleNormal="93" workbookViewId="0">
      <selection activeCell="A65" sqref="A65"/>
    </sheetView>
  </sheetViews>
  <sheetFormatPr defaultColWidth="9.140625" defaultRowHeight="12.75" x14ac:dyDescent="0.2"/>
  <cols>
    <col min="1" max="1" width="27.85546875" style="1" customWidth="1"/>
    <col min="2" max="2" width="13.28515625" style="21" customWidth="1"/>
    <col min="3" max="3" width="12.28515625" style="21" customWidth="1"/>
    <col min="4" max="4" width="13.28515625" style="21" customWidth="1"/>
    <col min="5" max="5" width="11.5703125" style="21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330" t="s">
        <v>253</v>
      </c>
      <c r="B1" s="331"/>
      <c r="C1" s="331"/>
      <c r="D1" s="331"/>
      <c r="E1" s="331"/>
      <c r="F1" s="331"/>
      <c r="G1" s="331"/>
      <c r="H1" s="331"/>
      <c r="I1"/>
      <c r="J1" s="41"/>
      <c r="L1"/>
      <c r="M1"/>
      <c r="N1"/>
      <c r="O1"/>
    </row>
    <row r="2" spans="1:16" ht="24" thickBot="1" x14ac:dyDescent="0.4">
      <c r="A2" s="9"/>
      <c r="B2" s="18"/>
      <c r="C2" s="18"/>
      <c r="D2" s="18"/>
      <c r="E2" s="18"/>
      <c r="F2" s="9"/>
      <c r="G2" s="9"/>
      <c r="H2" s="71"/>
      <c r="I2" s="71"/>
      <c r="K2"/>
      <c r="L2"/>
      <c r="M2"/>
      <c r="N2"/>
      <c r="O2"/>
    </row>
    <row r="3" spans="1:16" ht="24" thickBot="1" x14ac:dyDescent="0.4">
      <c r="A3" s="9"/>
      <c r="B3" s="33" t="s">
        <v>33</v>
      </c>
      <c r="C3" s="34"/>
      <c r="D3" s="332" t="s">
        <v>161</v>
      </c>
      <c r="E3" s="333"/>
      <c r="F3" s="35"/>
      <c r="G3" s="35"/>
      <c r="H3" s="35"/>
      <c r="I3" s="35"/>
    </row>
    <row r="4" spans="1:16" ht="21" thickBot="1" x14ac:dyDescent="0.35">
      <c r="A4" s="10" t="s">
        <v>51</v>
      </c>
      <c r="B4" s="32" t="s">
        <v>32</v>
      </c>
      <c r="C4" s="32" t="s">
        <v>30</v>
      </c>
      <c r="D4" s="32" t="s">
        <v>32</v>
      </c>
      <c r="E4" s="32" t="s">
        <v>30</v>
      </c>
      <c r="F4" s="337" t="s">
        <v>38</v>
      </c>
      <c r="G4" s="338"/>
      <c r="H4" s="339"/>
      <c r="I4" s="68"/>
      <c r="J4" s="25"/>
      <c r="K4" s="180" t="s">
        <v>107</v>
      </c>
      <c r="L4" s="181"/>
      <c r="M4" s="182"/>
      <c r="N4" s="26"/>
      <c r="O4" s="26"/>
      <c r="P4" s="27"/>
    </row>
    <row r="5" spans="1:16" x14ac:dyDescent="0.2">
      <c r="A5" s="3"/>
      <c r="B5" s="19"/>
      <c r="C5" s="19"/>
      <c r="D5" s="19"/>
      <c r="E5" s="42"/>
      <c r="F5" s="63" t="s">
        <v>143</v>
      </c>
      <c r="G5" s="61" t="s">
        <v>190</v>
      </c>
      <c r="H5" s="46"/>
      <c r="K5" s="28"/>
      <c r="L5"/>
      <c r="M5"/>
      <c r="N5"/>
      <c r="O5"/>
      <c r="P5" s="29"/>
    </row>
    <row r="6" spans="1:16" ht="13.5" thickBot="1" x14ac:dyDescent="0.25">
      <c r="A6" s="5" t="s">
        <v>193</v>
      </c>
      <c r="B6" s="166">
        <f>(F6*G6) +(F7*G7)</f>
        <v>13650</v>
      </c>
      <c r="C6" s="13">
        <v>0</v>
      </c>
      <c r="D6" s="13"/>
      <c r="E6" s="43"/>
      <c r="F6" s="105">
        <f>SUM(O15:O16)</f>
        <v>27</v>
      </c>
      <c r="G6" s="147">
        <f>O28</f>
        <v>150</v>
      </c>
      <c r="H6" s="46" t="s">
        <v>206</v>
      </c>
      <c r="K6" s="30"/>
      <c r="L6" s="41"/>
      <c r="M6" s="44"/>
      <c r="N6"/>
      <c r="O6"/>
      <c r="P6" s="56"/>
    </row>
    <row r="7" spans="1:16" ht="13.5" thickBot="1" x14ac:dyDescent="0.25">
      <c r="A7" s="5" t="s">
        <v>219</v>
      </c>
      <c r="B7" s="157">
        <v>0</v>
      </c>
      <c r="C7" s="13">
        <v>0</v>
      </c>
      <c r="D7" s="13"/>
      <c r="E7" s="43"/>
      <c r="F7" s="105">
        <f>SUM(O17:O20)</f>
        <v>48</v>
      </c>
      <c r="G7" s="147">
        <f>O29</f>
        <v>200</v>
      </c>
      <c r="H7" s="46" t="s">
        <v>207</v>
      </c>
      <c r="K7" s="30"/>
      <c r="L7" s="125" t="s">
        <v>47</v>
      </c>
      <c r="M7" s="126"/>
      <c r="P7" s="29"/>
    </row>
    <row r="8" spans="1:16" x14ac:dyDescent="0.2">
      <c r="A8" s="5" t="s">
        <v>192</v>
      </c>
      <c r="B8" s="157">
        <v>0</v>
      </c>
      <c r="C8" s="13">
        <v>0</v>
      </c>
      <c r="D8" s="157">
        <v>0</v>
      </c>
      <c r="E8" s="43"/>
      <c r="F8" s="72"/>
      <c r="G8" s="73"/>
      <c r="H8" s="46"/>
      <c r="K8" s="30"/>
      <c r="L8" s="31"/>
      <c r="P8" s="29"/>
    </row>
    <row r="9" spans="1:16" x14ac:dyDescent="0.2">
      <c r="A9" s="5" t="s">
        <v>240</v>
      </c>
      <c r="B9" s="157">
        <f>O22*3*40</f>
        <v>9000</v>
      </c>
      <c r="C9" s="13"/>
      <c r="D9" s="157">
        <f>B9*0.6</f>
        <v>5400</v>
      </c>
      <c r="E9" s="43"/>
      <c r="F9" s="156" t="s">
        <v>244</v>
      </c>
      <c r="G9" s="73"/>
      <c r="H9" s="46"/>
      <c r="K9" s="30"/>
      <c r="L9" s="31"/>
      <c r="P9" s="29"/>
    </row>
    <row r="10" spans="1:16" x14ac:dyDescent="0.2">
      <c r="A10" s="5" t="s">
        <v>195</v>
      </c>
      <c r="B10" s="157">
        <v>0</v>
      </c>
      <c r="C10" s="13">
        <v>0</v>
      </c>
      <c r="D10" s="157">
        <v>0</v>
      </c>
      <c r="E10" s="43"/>
      <c r="F10" s="156" t="s">
        <v>225</v>
      </c>
      <c r="G10" s="73"/>
      <c r="H10" s="46"/>
      <c r="K10" s="30"/>
      <c r="L10" s="31"/>
      <c r="P10" s="29"/>
    </row>
    <row r="11" spans="1:16" x14ac:dyDescent="0.2">
      <c r="A11" s="5" t="s">
        <v>223</v>
      </c>
      <c r="B11" s="157">
        <v>0</v>
      </c>
      <c r="C11" s="13">
        <v>0</v>
      </c>
      <c r="D11" s="157">
        <v>0</v>
      </c>
      <c r="E11" s="43"/>
      <c r="F11" s="156" t="s">
        <v>245</v>
      </c>
      <c r="G11" s="73"/>
      <c r="H11" s="46"/>
      <c r="K11" s="30"/>
      <c r="L11" s="31"/>
      <c r="P11" s="29"/>
    </row>
    <row r="12" spans="1:16" x14ac:dyDescent="0.2">
      <c r="A12" s="5" t="s">
        <v>223</v>
      </c>
      <c r="B12" s="157">
        <v>0</v>
      </c>
      <c r="C12" s="13">
        <v>0</v>
      </c>
      <c r="D12" s="157">
        <v>0</v>
      </c>
      <c r="E12" s="43"/>
      <c r="F12" s="47" t="s">
        <v>254</v>
      </c>
      <c r="G12" s="45"/>
      <c r="H12" s="46"/>
      <c r="K12" s="30"/>
      <c r="M12" s="31"/>
      <c r="N12" s="64" t="s">
        <v>174</v>
      </c>
      <c r="O12" s="64" t="s">
        <v>175</v>
      </c>
      <c r="P12" s="29"/>
    </row>
    <row r="13" spans="1:16" x14ac:dyDescent="0.2">
      <c r="A13" s="5"/>
      <c r="B13" s="102"/>
      <c r="C13" s="13"/>
      <c r="D13" s="102"/>
      <c r="E13" s="43"/>
      <c r="F13" s="47"/>
      <c r="G13" s="45"/>
      <c r="H13" s="46"/>
      <c r="K13" s="30"/>
      <c r="M13" s="31"/>
      <c r="N13" s="177" t="s">
        <v>234</v>
      </c>
      <c r="O13" s="177" t="s">
        <v>250</v>
      </c>
      <c r="P13" s="29"/>
    </row>
    <row r="14" spans="1:16" x14ac:dyDescent="0.2">
      <c r="A14" s="92" t="s">
        <v>164</v>
      </c>
      <c r="B14" s="13"/>
      <c r="C14" s="13"/>
      <c r="D14" s="157">
        <v>788</v>
      </c>
      <c r="E14" s="43">
        <v>0</v>
      </c>
      <c r="F14" s="47" t="s">
        <v>209</v>
      </c>
      <c r="G14" s="45"/>
      <c r="H14" s="46"/>
      <c r="K14" s="30"/>
      <c r="M14" s="31"/>
      <c r="P14" s="29"/>
    </row>
    <row r="15" spans="1:16" x14ac:dyDescent="0.2">
      <c r="A15" s="92" t="s">
        <v>220</v>
      </c>
      <c r="B15" s="13"/>
      <c r="C15" s="13"/>
      <c r="D15" s="157">
        <v>50</v>
      </c>
      <c r="E15" s="43">
        <v>0</v>
      </c>
      <c r="F15" s="47"/>
      <c r="G15" s="45"/>
      <c r="H15" s="46"/>
      <c r="K15" s="30"/>
      <c r="M15" s="31" t="s">
        <v>108</v>
      </c>
      <c r="N15" s="58">
        <v>11</v>
      </c>
      <c r="O15" s="58">
        <v>11</v>
      </c>
      <c r="P15" s="66">
        <v>2</v>
      </c>
    </row>
    <row r="16" spans="1:16" x14ac:dyDescent="0.2">
      <c r="A16" s="5" t="s">
        <v>196</v>
      </c>
      <c r="B16" s="13"/>
      <c r="C16" s="13"/>
      <c r="D16" s="157">
        <v>0</v>
      </c>
      <c r="E16" s="43">
        <v>0</v>
      </c>
      <c r="F16" s="47" t="s">
        <v>158</v>
      </c>
      <c r="G16" s="48"/>
      <c r="H16" s="46"/>
      <c r="K16" s="30"/>
      <c r="M16" s="31" t="s">
        <v>109</v>
      </c>
      <c r="N16" s="58">
        <v>16</v>
      </c>
      <c r="O16" s="58">
        <v>16</v>
      </c>
      <c r="P16" s="66">
        <v>2</v>
      </c>
    </row>
    <row r="17" spans="1:16" x14ac:dyDescent="0.2">
      <c r="A17" s="92" t="s">
        <v>246</v>
      </c>
      <c r="B17" s="13"/>
      <c r="C17" s="13"/>
      <c r="D17" s="157">
        <f>15*25</f>
        <v>375</v>
      </c>
      <c r="E17" s="43">
        <v>0</v>
      </c>
      <c r="F17" s="47" t="s">
        <v>247</v>
      </c>
      <c r="G17" s="48"/>
      <c r="H17" s="46"/>
      <c r="K17" s="30"/>
      <c r="M17" s="31" t="s">
        <v>110</v>
      </c>
      <c r="N17" s="58">
        <v>14</v>
      </c>
      <c r="O17" s="58">
        <v>17</v>
      </c>
      <c r="P17" s="66">
        <v>3</v>
      </c>
    </row>
    <row r="18" spans="1:16" x14ac:dyDescent="0.2">
      <c r="A18" s="5"/>
      <c r="B18" s="14"/>
      <c r="C18" s="14"/>
      <c r="D18" s="103"/>
      <c r="E18" s="43"/>
      <c r="F18" s="50"/>
      <c r="G18" s="45"/>
      <c r="H18" s="46"/>
      <c r="K18" s="30"/>
      <c r="L18" s="31"/>
      <c r="M18" s="31" t="s">
        <v>111</v>
      </c>
      <c r="N18" s="58">
        <v>8</v>
      </c>
      <c r="O18" s="178">
        <v>12</v>
      </c>
      <c r="P18" s="66">
        <v>4</v>
      </c>
    </row>
    <row r="19" spans="1:16" x14ac:dyDescent="0.2">
      <c r="A19" s="92" t="s">
        <v>171</v>
      </c>
      <c r="B19" s="14"/>
      <c r="C19" s="14"/>
      <c r="D19" s="157">
        <v>0</v>
      </c>
      <c r="E19" s="43">
        <v>0</v>
      </c>
      <c r="F19" s="47" t="s">
        <v>197</v>
      </c>
      <c r="G19" s="45"/>
      <c r="H19" s="46"/>
      <c r="K19" s="30"/>
      <c r="L19" s="31"/>
      <c r="M19" s="31" t="s">
        <v>112</v>
      </c>
      <c r="N19" s="58">
        <v>13</v>
      </c>
      <c r="O19" s="58">
        <v>12</v>
      </c>
      <c r="P19" s="66">
        <v>4</v>
      </c>
    </row>
    <row r="20" spans="1:16" x14ac:dyDescent="0.2">
      <c r="A20" s="92" t="s">
        <v>157</v>
      </c>
      <c r="B20" s="14"/>
      <c r="C20" s="14"/>
      <c r="D20" s="157">
        <v>0</v>
      </c>
      <c r="E20" s="43">
        <v>0</v>
      </c>
      <c r="F20" s="47" t="s">
        <v>186</v>
      </c>
      <c r="G20" s="48"/>
      <c r="H20" s="46"/>
      <c r="K20" s="30"/>
      <c r="L20" s="31"/>
      <c r="M20" s="31" t="s">
        <v>113</v>
      </c>
      <c r="N20" s="88">
        <v>9</v>
      </c>
      <c r="O20" s="179">
        <v>7</v>
      </c>
      <c r="P20" s="66">
        <v>2</v>
      </c>
    </row>
    <row r="21" spans="1:16" x14ac:dyDescent="0.2">
      <c r="A21" s="92"/>
      <c r="B21" s="13"/>
      <c r="C21" s="13"/>
      <c r="D21" s="102"/>
      <c r="E21" s="43"/>
      <c r="F21" s="79"/>
      <c r="G21" s="45"/>
      <c r="H21" s="81"/>
      <c r="I21" s="41"/>
      <c r="K21" s="30"/>
      <c r="L21" s="31"/>
      <c r="M21" s="31"/>
      <c r="N21" s="35"/>
      <c r="O21" s="35"/>
      <c r="P21" s="29"/>
    </row>
    <row r="22" spans="1:16" ht="13.5" thickBot="1" x14ac:dyDescent="0.25">
      <c r="A22" s="92" t="s">
        <v>227</v>
      </c>
      <c r="B22" s="13"/>
      <c r="C22" s="13"/>
      <c r="D22" s="157">
        <v>0</v>
      </c>
      <c r="E22" s="43">
        <v>0</v>
      </c>
      <c r="F22" s="79" t="s">
        <v>248</v>
      </c>
      <c r="H22" s="81"/>
      <c r="K22" s="30"/>
      <c r="L22" s="31"/>
      <c r="M22" s="31" t="s">
        <v>122</v>
      </c>
      <c r="N22" s="97">
        <f>SUM(N15:N20)</f>
        <v>71</v>
      </c>
      <c r="O22" s="97">
        <f>SUM(O15:O20)</f>
        <v>75</v>
      </c>
      <c r="P22" s="29"/>
    </row>
    <row r="23" spans="1:16" ht="13.5" thickTop="1" x14ac:dyDescent="0.2">
      <c r="A23" s="5" t="s">
        <v>169</v>
      </c>
      <c r="B23" s="157">
        <v>0</v>
      </c>
      <c r="C23" s="13">
        <v>0</v>
      </c>
      <c r="D23" s="13"/>
      <c r="E23" s="43"/>
      <c r="F23" s="47" t="s">
        <v>228</v>
      </c>
      <c r="G23" s="45"/>
      <c r="H23" s="46"/>
      <c r="K23" s="30"/>
      <c r="L23"/>
      <c r="M23"/>
      <c r="N23"/>
      <c r="O23"/>
      <c r="P23" s="29"/>
    </row>
    <row r="24" spans="1:16" x14ac:dyDescent="0.2">
      <c r="A24" s="2"/>
      <c r="B24" s="19"/>
      <c r="C24" s="19"/>
      <c r="D24" s="19"/>
      <c r="E24" s="19"/>
      <c r="F24" s="104"/>
      <c r="G24" s="45"/>
      <c r="H24" s="46"/>
      <c r="K24" s="30"/>
      <c r="L24"/>
      <c r="M24"/>
      <c r="N24"/>
      <c r="O24"/>
      <c r="P24" s="29"/>
    </row>
    <row r="25" spans="1:16" ht="25.5" x14ac:dyDescent="0.2">
      <c r="A25" s="5" t="s">
        <v>226</v>
      </c>
      <c r="B25" s="13"/>
      <c r="C25" s="13"/>
      <c r="D25" s="166">
        <f>P47</f>
        <v>5136</v>
      </c>
      <c r="E25" s="43">
        <v>0</v>
      </c>
      <c r="F25" s="47" t="s">
        <v>170</v>
      </c>
      <c r="G25" s="45"/>
      <c r="H25" s="46"/>
      <c r="K25" s="30"/>
      <c r="L25"/>
      <c r="M25"/>
      <c r="N25"/>
      <c r="O25"/>
      <c r="P25" s="29"/>
    </row>
    <row r="26" spans="1:16" ht="13.5" thickBot="1" x14ac:dyDescent="0.25">
      <c r="A26" s="5" t="s">
        <v>169</v>
      </c>
      <c r="B26" s="166">
        <f>N44*O50</f>
        <v>3600</v>
      </c>
      <c r="C26" s="13">
        <v>0</v>
      </c>
      <c r="D26" s="13"/>
      <c r="E26" s="43"/>
      <c r="F26" s="47" t="s">
        <v>170</v>
      </c>
      <c r="G26" s="45"/>
      <c r="H26" s="46"/>
      <c r="K26" s="30"/>
      <c r="L26" s="31"/>
      <c r="M26"/>
      <c r="N26"/>
      <c r="O26"/>
      <c r="P26" s="29"/>
    </row>
    <row r="27" spans="1:16" ht="13.5" thickBot="1" x14ac:dyDescent="0.25">
      <c r="A27" s="5"/>
      <c r="B27" s="13"/>
      <c r="C27" s="13"/>
      <c r="D27" s="13"/>
      <c r="E27" s="43"/>
      <c r="F27" s="47"/>
      <c r="G27" s="45"/>
      <c r="H27" s="46"/>
      <c r="K27" s="30"/>
      <c r="L27" s="125" t="s">
        <v>176</v>
      </c>
      <c r="M27" s="127"/>
      <c r="N27"/>
      <c r="P27" s="29"/>
    </row>
    <row r="28" spans="1:16" ht="38.25" x14ac:dyDescent="0.2">
      <c r="A28" s="92" t="s">
        <v>221</v>
      </c>
      <c r="B28" s="13"/>
      <c r="C28" s="13"/>
      <c r="D28" s="157">
        <f>15*45</f>
        <v>675</v>
      </c>
      <c r="E28" s="43">
        <v>0</v>
      </c>
      <c r="F28" s="47" t="s">
        <v>198</v>
      </c>
      <c r="G28" s="48"/>
      <c r="H28" s="49"/>
      <c r="I28" s="41"/>
      <c r="K28" s="30"/>
      <c r="L28" s="31"/>
      <c r="M28" s="31" t="s">
        <v>204</v>
      </c>
      <c r="N28" s="168"/>
      <c r="O28" s="57">
        <v>150</v>
      </c>
      <c r="P28" s="150" t="s">
        <v>200</v>
      </c>
    </row>
    <row r="29" spans="1:16" x14ac:dyDescent="0.2">
      <c r="A29" s="92" t="s">
        <v>212</v>
      </c>
      <c r="B29" s="13"/>
      <c r="C29" s="13"/>
      <c r="D29" s="157">
        <f>750*1</f>
        <v>750</v>
      </c>
      <c r="E29" s="43">
        <v>0</v>
      </c>
      <c r="F29" s="47" t="s">
        <v>262</v>
      </c>
      <c r="G29" s="48"/>
      <c r="H29" s="49"/>
      <c r="I29" s="41"/>
      <c r="K29" s="30"/>
      <c r="L29" s="31"/>
      <c r="M29" s="31" t="s">
        <v>205</v>
      </c>
      <c r="N29" s="168"/>
      <c r="O29" s="57">
        <v>200</v>
      </c>
      <c r="P29" s="29"/>
    </row>
    <row r="30" spans="1:16" x14ac:dyDescent="0.2">
      <c r="A30" s="92" t="s">
        <v>208</v>
      </c>
      <c r="B30" s="13"/>
      <c r="C30" s="13"/>
      <c r="D30" s="157">
        <v>0</v>
      </c>
      <c r="E30" s="43">
        <v>0</v>
      </c>
      <c r="F30" s="47"/>
      <c r="G30" s="48"/>
      <c r="H30" s="49"/>
      <c r="I30" s="41"/>
      <c r="K30" s="30"/>
      <c r="L30" s="31"/>
      <c r="M30" s="31"/>
      <c r="N30" s="44"/>
      <c r="O30" s="146"/>
      <c r="P30" s="29"/>
    </row>
    <row r="31" spans="1:16" x14ac:dyDescent="0.2">
      <c r="A31" s="5" t="s">
        <v>14</v>
      </c>
      <c r="B31" s="13"/>
      <c r="C31" s="13"/>
      <c r="D31" s="157">
        <v>300</v>
      </c>
      <c r="E31" s="43">
        <v>0</v>
      </c>
      <c r="F31" s="47" t="s">
        <v>211</v>
      </c>
      <c r="G31" s="48"/>
      <c r="H31" s="49"/>
      <c r="I31" s="41"/>
      <c r="K31" s="30"/>
      <c r="L31" s="31"/>
      <c r="M31" s="31"/>
      <c r="N31" s="44"/>
      <c r="O31" s="146"/>
      <c r="P31" s="29"/>
    </row>
    <row r="32" spans="1:16" x14ac:dyDescent="0.2">
      <c r="A32" s="5" t="s">
        <v>224</v>
      </c>
      <c r="B32" s="13"/>
      <c r="C32" s="13"/>
      <c r="D32" s="157">
        <v>0</v>
      </c>
      <c r="E32" s="43">
        <v>0</v>
      </c>
      <c r="F32" s="47"/>
      <c r="G32" s="48"/>
      <c r="H32" s="49"/>
      <c r="I32" s="41"/>
      <c r="K32" s="30"/>
      <c r="L32" s="31"/>
      <c r="M32" s="31"/>
      <c r="N32" s="44"/>
      <c r="O32" s="146"/>
      <c r="P32" s="29"/>
    </row>
    <row r="33" spans="1:16" ht="13.5" thickBot="1" x14ac:dyDescent="0.25">
      <c r="A33" s="5" t="s">
        <v>265</v>
      </c>
      <c r="B33" s="13"/>
      <c r="C33" s="13"/>
      <c r="D33" s="157">
        <v>350</v>
      </c>
      <c r="E33" s="43"/>
      <c r="F33" s="47" t="s">
        <v>266</v>
      </c>
      <c r="G33" s="48"/>
      <c r="H33" s="49"/>
      <c r="I33" s="41"/>
      <c r="K33" s="30"/>
      <c r="L33" s="31"/>
      <c r="M33" s="31"/>
      <c r="N33" s="44"/>
      <c r="O33" s="146"/>
      <c r="P33" s="29"/>
    </row>
    <row r="34" spans="1:16" ht="13.5" thickBot="1" x14ac:dyDescent="0.25">
      <c r="A34" s="5" t="s">
        <v>22</v>
      </c>
      <c r="B34" s="13"/>
      <c r="C34" s="13"/>
      <c r="D34" s="157">
        <v>300</v>
      </c>
      <c r="E34" s="43">
        <v>0</v>
      </c>
      <c r="F34" s="47" t="s">
        <v>187</v>
      </c>
      <c r="G34" s="48"/>
      <c r="H34" s="49"/>
      <c r="I34" s="41"/>
      <c r="K34" s="30"/>
      <c r="L34" s="125" t="s">
        <v>177</v>
      </c>
      <c r="M34" s="128"/>
      <c r="P34" s="29"/>
    </row>
    <row r="35" spans="1:16" x14ac:dyDescent="0.2">
      <c r="A35" s="5" t="s">
        <v>194</v>
      </c>
      <c r="B35" s="13"/>
      <c r="C35" s="13"/>
      <c r="D35" s="157">
        <v>0</v>
      </c>
      <c r="E35" s="43">
        <v>0</v>
      </c>
      <c r="F35" s="47"/>
      <c r="G35" s="48"/>
      <c r="H35" s="49"/>
      <c r="I35" s="41"/>
      <c r="K35" s="30"/>
      <c r="N35" s="169" t="s">
        <v>117</v>
      </c>
      <c r="O35" s="165"/>
      <c r="P35" s="170"/>
    </row>
    <row r="36" spans="1:16" x14ac:dyDescent="0.2">
      <c r="A36" s="5" t="s">
        <v>214</v>
      </c>
      <c r="B36" s="13"/>
      <c r="C36" s="13"/>
      <c r="D36" s="157">
        <f>60*20</f>
        <v>1200</v>
      </c>
      <c r="E36" s="43">
        <v>0</v>
      </c>
      <c r="F36" s="47" t="s">
        <v>249</v>
      </c>
      <c r="G36" s="48"/>
      <c r="H36" s="49"/>
      <c r="I36" s="41"/>
      <c r="K36" s="30"/>
      <c r="N36" s="167" t="s">
        <v>242</v>
      </c>
      <c r="O36" s="167" t="s">
        <v>166</v>
      </c>
      <c r="P36" s="171" t="s">
        <v>122</v>
      </c>
    </row>
    <row r="37" spans="1:16" ht="15" x14ac:dyDescent="0.35">
      <c r="A37" s="5"/>
      <c r="B37" s="13"/>
      <c r="C37" s="13"/>
      <c r="D37" s="157"/>
      <c r="E37" s="43"/>
      <c r="F37" s="47"/>
      <c r="G37" s="48"/>
      <c r="H37" s="49"/>
      <c r="I37" s="41"/>
      <c r="K37" s="30"/>
      <c r="M37" s="115" t="s">
        <v>165</v>
      </c>
      <c r="N37" s="149" t="s">
        <v>243</v>
      </c>
      <c r="O37" s="149" t="s">
        <v>167</v>
      </c>
      <c r="P37" s="172" t="s">
        <v>168</v>
      </c>
    </row>
    <row r="38" spans="1:16" x14ac:dyDescent="0.2">
      <c r="A38" s="5" t="s">
        <v>213</v>
      </c>
      <c r="B38" s="13"/>
      <c r="C38" s="13"/>
      <c r="D38" s="157">
        <f>26*12</f>
        <v>312</v>
      </c>
      <c r="E38" s="43">
        <v>0</v>
      </c>
      <c r="F38" s="47" t="s">
        <v>258</v>
      </c>
      <c r="G38" s="48"/>
      <c r="H38" s="49"/>
      <c r="I38" s="41"/>
      <c r="K38" s="30"/>
      <c r="L38" s="68">
        <f>O15</f>
        <v>11</v>
      </c>
      <c r="M38" s="31" t="s">
        <v>108</v>
      </c>
      <c r="N38" s="113">
        <v>0</v>
      </c>
      <c r="O38" s="114">
        <v>0</v>
      </c>
      <c r="P38" s="99">
        <f t="shared" ref="P38:P39" si="0">N38*O38</f>
        <v>0</v>
      </c>
    </row>
    <row r="39" spans="1:16" x14ac:dyDescent="0.2">
      <c r="A39" s="5" t="s">
        <v>210</v>
      </c>
      <c r="B39" s="13"/>
      <c r="C39" s="13"/>
      <c r="D39" s="157">
        <v>159</v>
      </c>
      <c r="E39" s="43">
        <v>0</v>
      </c>
      <c r="F39" s="47" t="s">
        <v>217</v>
      </c>
      <c r="G39" s="48"/>
      <c r="H39" s="49"/>
      <c r="I39" s="41"/>
      <c r="K39" s="30"/>
      <c r="L39" s="68">
        <f t="shared" ref="L39:L43" si="1">O16</f>
        <v>16</v>
      </c>
      <c r="M39" s="31" t="s">
        <v>109</v>
      </c>
      <c r="N39" s="113">
        <v>0</v>
      </c>
      <c r="O39" s="114">
        <v>0</v>
      </c>
      <c r="P39" s="99">
        <f t="shared" si="0"/>
        <v>0</v>
      </c>
    </row>
    <row r="40" spans="1:16" x14ac:dyDescent="0.2">
      <c r="A40" s="15" t="s">
        <v>106</v>
      </c>
      <c r="B40" s="13"/>
      <c r="C40" s="13"/>
      <c r="D40" s="157">
        <v>275</v>
      </c>
      <c r="E40" s="43">
        <v>0</v>
      </c>
      <c r="F40" s="47"/>
      <c r="G40" s="48"/>
      <c r="H40" s="49"/>
      <c r="I40" s="41"/>
      <c r="K40" s="30"/>
      <c r="L40" s="68">
        <f t="shared" si="1"/>
        <v>17</v>
      </c>
      <c r="M40" s="31" t="s">
        <v>110</v>
      </c>
      <c r="N40" s="113">
        <f>O17</f>
        <v>17</v>
      </c>
      <c r="O40" s="106">
        <f>44+44+19</f>
        <v>107</v>
      </c>
      <c r="P40" s="99">
        <f>N40*O40</f>
        <v>1819</v>
      </c>
    </row>
    <row r="41" spans="1:16" x14ac:dyDescent="0.2">
      <c r="A41" s="5" t="s">
        <v>162</v>
      </c>
      <c r="B41" s="13"/>
      <c r="C41" s="13"/>
      <c r="D41" s="102">
        <v>10</v>
      </c>
      <c r="E41" s="43">
        <v>0</v>
      </c>
      <c r="F41" s="47" t="s">
        <v>215</v>
      </c>
      <c r="G41" s="45"/>
      <c r="H41" s="46"/>
      <c r="K41" s="30"/>
      <c r="L41" s="68">
        <f t="shared" si="1"/>
        <v>12</v>
      </c>
      <c r="M41" s="31" t="s">
        <v>111</v>
      </c>
      <c r="N41" s="113">
        <f>O18</f>
        <v>12</v>
      </c>
      <c r="O41" s="114">
        <f t="shared" ref="O41:O43" si="2">O40</f>
        <v>107</v>
      </c>
      <c r="P41" s="99">
        <f t="shared" ref="P41:P43" si="3">N41*O41</f>
        <v>1284</v>
      </c>
    </row>
    <row r="42" spans="1:16" x14ac:dyDescent="0.2">
      <c r="A42" s="5" t="s">
        <v>2</v>
      </c>
      <c r="B42" s="13"/>
      <c r="C42" s="13"/>
      <c r="D42" s="157">
        <v>150</v>
      </c>
      <c r="E42" s="43">
        <v>0</v>
      </c>
      <c r="F42" s="47"/>
      <c r="G42" s="45"/>
      <c r="H42" s="46"/>
      <c r="K42" s="30"/>
      <c r="L42" s="68">
        <f t="shared" si="1"/>
        <v>12</v>
      </c>
      <c r="M42" s="31" t="s">
        <v>112</v>
      </c>
      <c r="N42" s="113">
        <f>O19</f>
        <v>12</v>
      </c>
      <c r="O42" s="114">
        <f t="shared" si="2"/>
        <v>107</v>
      </c>
      <c r="P42" s="99">
        <f t="shared" si="3"/>
        <v>1284</v>
      </c>
    </row>
    <row r="43" spans="1:16" x14ac:dyDescent="0.2">
      <c r="A43" s="5" t="s">
        <v>3</v>
      </c>
      <c r="B43" s="13"/>
      <c r="C43" s="13"/>
      <c r="D43" s="157">
        <v>50</v>
      </c>
      <c r="E43" s="43">
        <v>0</v>
      </c>
      <c r="F43" s="47"/>
      <c r="G43" s="45"/>
      <c r="H43" s="46"/>
      <c r="K43" s="30"/>
      <c r="L43" s="68">
        <f t="shared" si="1"/>
        <v>7</v>
      </c>
      <c r="M43" s="31" t="s">
        <v>113</v>
      </c>
      <c r="N43" s="164">
        <f>O20</f>
        <v>7</v>
      </c>
      <c r="O43" s="114">
        <f t="shared" si="2"/>
        <v>107</v>
      </c>
      <c r="P43" s="100">
        <f t="shared" si="3"/>
        <v>749</v>
      </c>
    </row>
    <row r="44" spans="1:16" x14ac:dyDescent="0.2">
      <c r="A44" s="5" t="s">
        <v>4</v>
      </c>
      <c r="B44" s="13"/>
      <c r="C44" s="13"/>
      <c r="D44" s="102">
        <v>0</v>
      </c>
      <c r="E44" s="43">
        <v>0</v>
      </c>
      <c r="F44" s="47" t="s">
        <v>255</v>
      </c>
      <c r="G44" s="48"/>
      <c r="H44" s="49"/>
      <c r="I44" s="41"/>
      <c r="K44" s="30"/>
      <c r="M44" s="31"/>
      <c r="N44" s="64">
        <f>SUM(N38:N43)</f>
        <v>48</v>
      </c>
      <c r="O44" s="114"/>
      <c r="P44" s="99">
        <f>SUM(P38:P43)</f>
        <v>5136</v>
      </c>
    </row>
    <row r="45" spans="1:16" x14ac:dyDescent="0.2">
      <c r="A45" s="15"/>
      <c r="B45" s="13"/>
      <c r="C45" s="13"/>
      <c r="D45" s="102"/>
      <c r="E45" s="43"/>
      <c r="F45" s="47"/>
      <c r="G45" s="48"/>
      <c r="H45" s="49"/>
      <c r="I45" s="41"/>
      <c r="K45" s="30"/>
      <c r="M45" s="31"/>
      <c r="N45" s="98"/>
      <c r="O45" s="98"/>
      <c r="P45" s="99"/>
    </row>
    <row r="46" spans="1:16" x14ac:dyDescent="0.2">
      <c r="A46" s="92" t="s">
        <v>11</v>
      </c>
      <c r="B46" s="13"/>
      <c r="C46" s="13"/>
      <c r="D46" s="157">
        <v>0</v>
      </c>
      <c r="E46" s="43">
        <v>0</v>
      </c>
      <c r="F46" s="50" t="s">
        <v>115</v>
      </c>
      <c r="G46" s="48"/>
      <c r="H46" s="49"/>
      <c r="I46" s="41"/>
      <c r="K46" s="30"/>
      <c r="M46" s="31" t="s">
        <v>203</v>
      </c>
      <c r="N46" s="154">
        <v>0</v>
      </c>
      <c r="O46" s="152">
        <f>O43</f>
        <v>107</v>
      </c>
      <c r="P46" s="99">
        <f t="shared" ref="P46" si="4">N46*O46</f>
        <v>0</v>
      </c>
    </row>
    <row r="47" spans="1:16" ht="13.5" thickBot="1" x14ac:dyDescent="0.25">
      <c r="A47" s="5"/>
      <c r="B47" s="13"/>
      <c r="C47" s="13"/>
      <c r="D47" s="102"/>
      <c r="E47" s="43"/>
      <c r="F47" s="50"/>
      <c r="G47" s="48"/>
      <c r="H47" s="49"/>
      <c r="I47" s="41"/>
      <c r="K47" s="30"/>
      <c r="N47" s="155">
        <f>SUM(N44:N46)</f>
        <v>48</v>
      </c>
      <c r="O47" s="98"/>
      <c r="P47" s="153">
        <f>SUM(P44:P46)</f>
        <v>5136</v>
      </c>
    </row>
    <row r="48" spans="1:16" ht="13.5" thickTop="1" x14ac:dyDescent="0.2">
      <c r="A48" s="5"/>
      <c r="B48" s="13"/>
      <c r="C48" s="13"/>
      <c r="D48" s="102"/>
      <c r="E48" s="43"/>
      <c r="F48" s="50"/>
      <c r="G48" s="48"/>
      <c r="H48" s="49"/>
      <c r="I48" s="41"/>
      <c r="K48" s="30"/>
      <c r="P48" s="29"/>
    </row>
    <row r="49" spans="1:17" x14ac:dyDescent="0.2">
      <c r="A49" s="5" t="s">
        <v>42</v>
      </c>
      <c r="B49" s="13"/>
      <c r="C49" s="13"/>
      <c r="D49" s="157">
        <v>2000</v>
      </c>
      <c r="E49" s="43">
        <v>0</v>
      </c>
      <c r="F49" s="47"/>
      <c r="G49" s="48"/>
      <c r="H49" s="49"/>
      <c r="I49" s="41"/>
      <c r="K49" s="30"/>
      <c r="P49" s="29"/>
    </row>
    <row r="50" spans="1:17" x14ac:dyDescent="0.2">
      <c r="A50" s="92" t="s">
        <v>172</v>
      </c>
      <c r="B50" s="13"/>
      <c r="C50" s="13"/>
      <c r="D50" s="157">
        <f>1*2*100</f>
        <v>200</v>
      </c>
      <c r="E50" s="43">
        <v>0</v>
      </c>
      <c r="F50" s="47" t="s">
        <v>263</v>
      </c>
      <c r="G50" s="48"/>
      <c r="H50" s="49"/>
      <c r="I50" s="41"/>
      <c r="K50" s="28"/>
      <c r="M50" t="s">
        <v>218</v>
      </c>
      <c r="O50" s="106">
        <v>75</v>
      </c>
      <c r="P50" s="29"/>
    </row>
    <row r="51" spans="1:17" x14ac:dyDescent="0.2">
      <c r="A51" s="101" t="s">
        <v>163</v>
      </c>
      <c r="B51" s="13"/>
      <c r="C51" s="13"/>
      <c r="D51" s="157">
        <v>400</v>
      </c>
      <c r="E51" s="43">
        <v>0</v>
      </c>
      <c r="F51" s="50" t="s">
        <v>116</v>
      </c>
      <c r="G51" s="45"/>
      <c r="H51" s="46"/>
      <c r="K51" s="28"/>
      <c r="P51" s="29"/>
    </row>
    <row r="52" spans="1:17" x14ac:dyDescent="0.2">
      <c r="A52" s="5" t="s">
        <v>173</v>
      </c>
      <c r="B52" s="13"/>
      <c r="C52" s="13"/>
      <c r="D52" s="157">
        <v>500</v>
      </c>
      <c r="E52" s="43">
        <v>0</v>
      </c>
      <c r="F52" s="50"/>
      <c r="G52" s="48"/>
      <c r="H52" s="49"/>
      <c r="I52" s="41"/>
      <c r="K52" s="28"/>
      <c r="P52" s="29"/>
    </row>
    <row r="53" spans="1:17" x14ac:dyDescent="0.2">
      <c r="A53" s="92" t="s">
        <v>185</v>
      </c>
      <c r="B53" s="13"/>
      <c r="C53" s="13"/>
      <c r="D53" s="157">
        <v>100</v>
      </c>
      <c r="E53" s="43">
        <v>0</v>
      </c>
      <c r="F53" s="50"/>
      <c r="G53" s="48"/>
      <c r="H53" s="49"/>
      <c r="I53" s="41"/>
      <c r="K53" s="28"/>
      <c r="P53" s="29"/>
    </row>
    <row r="54" spans="1:17" ht="13.5" thickBot="1" x14ac:dyDescent="0.25">
      <c r="K54" s="28"/>
      <c r="P54" s="29"/>
    </row>
    <row r="55" spans="1:17" ht="13.5" thickBot="1" x14ac:dyDescent="0.25">
      <c r="A55" s="160" t="s">
        <v>160</v>
      </c>
      <c r="B55" s="13"/>
      <c r="C55" s="13"/>
      <c r="D55" s="13"/>
      <c r="E55" s="43"/>
      <c r="F55" s="47" t="s">
        <v>125</v>
      </c>
      <c r="G55" s="48"/>
      <c r="H55" s="109">
        <f>O68</f>
        <v>200</v>
      </c>
      <c r="I55" s="116"/>
      <c r="K55" s="28"/>
      <c r="L55" s="125" t="s">
        <v>159</v>
      </c>
      <c r="M55" s="129"/>
      <c r="N55" s="130"/>
      <c r="O55" s="130"/>
      <c r="P55" s="126"/>
    </row>
    <row r="56" spans="1:17" ht="22.5" customHeight="1" x14ac:dyDescent="0.2">
      <c r="A56" s="22"/>
      <c r="B56" s="13"/>
      <c r="C56" s="13"/>
      <c r="D56" s="13"/>
      <c r="E56" s="43"/>
      <c r="F56" s="60" t="s">
        <v>126</v>
      </c>
      <c r="G56" s="61" t="s">
        <v>189</v>
      </c>
      <c r="H56" s="62" t="s">
        <v>191</v>
      </c>
      <c r="I56" s="117"/>
      <c r="K56" s="28"/>
      <c r="P56" s="38" t="s">
        <v>122</v>
      </c>
    </row>
    <row r="57" spans="1:17" x14ac:dyDescent="0.2">
      <c r="A57" s="5" t="s">
        <v>127</v>
      </c>
      <c r="B57" s="13"/>
      <c r="C57" s="13"/>
      <c r="D57" s="166">
        <f t="shared" ref="D57:D60" si="5">$H$55*H57</f>
        <v>1400</v>
      </c>
      <c r="E57" s="43">
        <v>0</v>
      </c>
      <c r="F57" s="105">
        <f t="shared" ref="F57:H62" si="6">N60</f>
        <v>11</v>
      </c>
      <c r="G57" s="107">
        <f t="shared" si="6"/>
        <v>5</v>
      </c>
      <c r="H57" s="108">
        <f t="shared" si="6"/>
        <v>7</v>
      </c>
      <c r="I57" s="118"/>
      <c r="K57" s="28"/>
      <c r="L57" s="31"/>
      <c r="M57" s="31"/>
      <c r="N57" s="35" t="s">
        <v>117</v>
      </c>
      <c r="O57" s="148" t="s">
        <v>119</v>
      </c>
      <c r="P57" s="39" t="s">
        <v>123</v>
      </c>
    </row>
    <row r="58" spans="1:17" ht="15" x14ac:dyDescent="0.35">
      <c r="A58" s="5" t="s">
        <v>128</v>
      </c>
      <c r="B58" s="13"/>
      <c r="C58" s="13"/>
      <c r="D58" s="166">
        <f t="shared" si="5"/>
        <v>2200</v>
      </c>
      <c r="E58" s="43">
        <v>0</v>
      </c>
      <c r="F58" s="105">
        <f t="shared" si="6"/>
        <v>16</v>
      </c>
      <c r="G58" s="107">
        <f t="shared" si="6"/>
        <v>6</v>
      </c>
      <c r="H58" s="108">
        <f t="shared" si="6"/>
        <v>11</v>
      </c>
      <c r="I58" s="118"/>
      <c r="K58" s="28"/>
      <c r="L58" s="31"/>
      <c r="M58" s="31"/>
      <c r="N58" s="36" t="s">
        <v>118</v>
      </c>
      <c r="O58" s="149" t="s">
        <v>120</v>
      </c>
      <c r="P58" s="40" t="s">
        <v>121</v>
      </c>
    </row>
    <row r="59" spans="1:17" x14ac:dyDescent="0.2">
      <c r="A59" s="5" t="s">
        <v>129</v>
      </c>
      <c r="B59" s="13"/>
      <c r="C59" s="13"/>
      <c r="D59" s="166">
        <f t="shared" si="5"/>
        <v>2800</v>
      </c>
      <c r="E59" s="43">
        <v>0</v>
      </c>
      <c r="F59" s="105">
        <f t="shared" si="6"/>
        <v>17</v>
      </c>
      <c r="G59" s="107">
        <f t="shared" si="6"/>
        <v>7</v>
      </c>
      <c r="H59" s="108">
        <f t="shared" si="6"/>
        <v>14</v>
      </c>
      <c r="I59" s="118"/>
      <c r="K59" s="28"/>
      <c r="P59" s="37"/>
    </row>
    <row r="60" spans="1:17" x14ac:dyDescent="0.2">
      <c r="A60" s="5" t="s">
        <v>130</v>
      </c>
      <c r="B60" s="13"/>
      <c r="C60" s="13"/>
      <c r="D60" s="166">
        <f t="shared" si="5"/>
        <v>2200</v>
      </c>
      <c r="E60" s="43">
        <v>0</v>
      </c>
      <c r="F60" s="105">
        <f t="shared" si="6"/>
        <v>12</v>
      </c>
      <c r="G60" s="107">
        <f t="shared" si="6"/>
        <v>8</v>
      </c>
      <c r="H60" s="108">
        <f t="shared" si="6"/>
        <v>11</v>
      </c>
      <c r="I60" s="118"/>
      <c r="K60" s="28"/>
      <c r="L60" s="31"/>
      <c r="M60" s="31" t="s">
        <v>108</v>
      </c>
      <c r="N60" s="35">
        <f t="shared" ref="N60:N65" si="7">O15</f>
        <v>11</v>
      </c>
      <c r="O60" s="58">
        <v>5</v>
      </c>
      <c r="P60" s="59">
        <f>ROUNDUP((N60*O60)/9,0)</f>
        <v>7</v>
      </c>
      <c r="Q60" s="165"/>
    </row>
    <row r="61" spans="1:17" x14ac:dyDescent="0.2">
      <c r="A61" s="5" t="s">
        <v>131</v>
      </c>
      <c r="B61" s="13"/>
      <c r="C61" s="13"/>
      <c r="D61" s="166">
        <f>$H$55*H61</f>
        <v>2200</v>
      </c>
      <c r="E61" s="43">
        <v>0</v>
      </c>
      <c r="F61" s="105">
        <f t="shared" si="6"/>
        <v>12</v>
      </c>
      <c r="G61" s="107">
        <f t="shared" si="6"/>
        <v>8</v>
      </c>
      <c r="H61" s="108">
        <f t="shared" si="6"/>
        <v>11</v>
      </c>
      <c r="I61" s="118"/>
      <c r="K61" s="28"/>
      <c r="L61" s="31"/>
      <c r="M61" s="31" t="s">
        <v>109</v>
      </c>
      <c r="N61" s="35">
        <f t="shared" si="7"/>
        <v>16</v>
      </c>
      <c r="O61" s="58">
        <v>6</v>
      </c>
      <c r="P61" s="59">
        <f>ROUNDUP((N61*O61)/9,0)</f>
        <v>11</v>
      </c>
      <c r="Q61" s="165"/>
    </row>
    <row r="62" spans="1:17" x14ac:dyDescent="0.2">
      <c r="A62" s="5" t="s">
        <v>132</v>
      </c>
      <c r="B62" s="13"/>
      <c r="C62" s="13"/>
      <c r="D62" s="166">
        <f>$H$55*H62</f>
        <v>1400</v>
      </c>
      <c r="E62" s="43">
        <v>0</v>
      </c>
      <c r="F62" s="105">
        <f>N65</f>
        <v>7</v>
      </c>
      <c r="G62" s="107">
        <f t="shared" si="6"/>
        <v>8</v>
      </c>
      <c r="H62" s="108">
        <f t="shared" si="6"/>
        <v>7</v>
      </c>
      <c r="I62" s="118"/>
      <c r="K62" s="28"/>
      <c r="L62" s="31"/>
      <c r="M62" s="31" t="s">
        <v>110</v>
      </c>
      <c r="N62" s="35">
        <f t="shared" si="7"/>
        <v>17</v>
      </c>
      <c r="O62" s="58">
        <v>7</v>
      </c>
      <c r="P62" s="59">
        <f t="shared" ref="P62:P63" si="8">ROUNDUP((N62*O62)/9,0)</f>
        <v>14</v>
      </c>
      <c r="Q62" s="165"/>
    </row>
    <row r="63" spans="1:17" x14ac:dyDescent="0.2">
      <c r="K63" s="28"/>
      <c r="L63" s="31"/>
      <c r="M63" s="31" t="s">
        <v>111</v>
      </c>
      <c r="N63" s="35">
        <f t="shared" si="7"/>
        <v>12</v>
      </c>
      <c r="O63" s="58">
        <v>8</v>
      </c>
      <c r="P63" s="59">
        <f t="shared" si="8"/>
        <v>11</v>
      </c>
      <c r="Q63" s="165"/>
    </row>
    <row r="64" spans="1:17" x14ac:dyDescent="0.2">
      <c r="A64" s="5"/>
      <c r="B64" s="13"/>
      <c r="C64" s="13"/>
      <c r="D64" s="13"/>
      <c r="E64" s="43"/>
      <c r="F64" s="105"/>
      <c r="G64" s="107"/>
      <c r="H64" s="108"/>
      <c r="I64" s="118"/>
      <c r="K64" s="28"/>
      <c r="L64" s="31"/>
      <c r="M64" s="31" t="s">
        <v>112</v>
      </c>
      <c r="N64" s="35">
        <f t="shared" si="7"/>
        <v>12</v>
      </c>
      <c r="O64" s="58">
        <v>8</v>
      </c>
      <c r="P64" s="59">
        <f>ROUNDUP((N64*O64)/9,0)</f>
        <v>11</v>
      </c>
      <c r="Q64" s="165"/>
    </row>
    <row r="65" spans="1:17" ht="25.5" x14ac:dyDescent="0.2">
      <c r="A65" s="5" t="s">
        <v>222</v>
      </c>
      <c r="B65" s="13"/>
      <c r="C65" s="13"/>
      <c r="D65" s="157">
        <f>4*335</f>
        <v>1340</v>
      </c>
      <c r="E65" s="43">
        <v>0</v>
      </c>
      <c r="F65" s="47" t="s">
        <v>216</v>
      </c>
      <c r="G65" s="48"/>
      <c r="H65" s="46"/>
      <c r="K65" s="28"/>
      <c r="L65" s="31"/>
      <c r="M65" s="31" t="s">
        <v>113</v>
      </c>
      <c r="N65" s="35">
        <f t="shared" si="7"/>
        <v>7</v>
      </c>
      <c r="O65" s="58">
        <v>8</v>
      </c>
      <c r="P65" s="59">
        <f>ROUNDUP((N65*O65)/9,0)</f>
        <v>7</v>
      </c>
      <c r="Q65" s="165"/>
    </row>
    <row r="66" spans="1:17" x14ac:dyDescent="0.2">
      <c r="A66" s="5"/>
      <c r="B66" s="13"/>
      <c r="C66" s="13"/>
      <c r="D66" s="102"/>
      <c r="E66" s="43"/>
      <c r="F66" s="47"/>
      <c r="G66" s="48"/>
      <c r="H66" s="46"/>
      <c r="K66" s="28"/>
      <c r="L66" s="31"/>
      <c r="P66" s="29"/>
    </row>
    <row r="67" spans="1:17" x14ac:dyDescent="0.2">
      <c r="A67" s="5"/>
      <c r="B67" s="13"/>
      <c r="C67" s="13"/>
      <c r="D67" s="13"/>
      <c r="E67" s="43"/>
      <c r="F67" s="47"/>
      <c r="G67" s="48"/>
      <c r="H67" s="46"/>
      <c r="K67" s="28"/>
      <c r="L67" s="31"/>
      <c r="M67" s="31"/>
      <c r="N67" s="35"/>
      <c r="O67" s="35"/>
      <c r="P67" s="66"/>
    </row>
    <row r="68" spans="1:17" ht="25.5" x14ac:dyDescent="0.2">
      <c r="A68" s="161" t="s">
        <v>178</v>
      </c>
      <c r="B68" s="13"/>
      <c r="C68" s="13"/>
      <c r="D68" s="13"/>
      <c r="E68" s="43"/>
      <c r="F68" s="47" t="s">
        <v>156</v>
      </c>
      <c r="G68" s="48"/>
      <c r="H68" s="112">
        <f>O81</f>
        <v>25</v>
      </c>
      <c r="I68" s="119"/>
      <c r="K68" s="28"/>
      <c r="L68" s="31" t="s">
        <v>114</v>
      </c>
      <c r="M68" s="31"/>
      <c r="N68"/>
      <c r="O68" s="57">
        <v>200</v>
      </c>
      <c r="P68" s="29"/>
    </row>
    <row r="69" spans="1:17" ht="15.75" customHeight="1" x14ac:dyDescent="0.2">
      <c r="A69" s="5" t="s">
        <v>259</v>
      </c>
      <c r="B69" s="13"/>
      <c r="C69" s="13"/>
      <c r="D69" s="166">
        <f>$H$68*H69</f>
        <v>300</v>
      </c>
      <c r="E69" s="43">
        <v>0</v>
      </c>
      <c r="F69" s="47" t="s">
        <v>149</v>
      </c>
      <c r="G69" s="45"/>
      <c r="H69" s="108">
        <f>P79</f>
        <v>12</v>
      </c>
      <c r="I69" s="118"/>
      <c r="K69" s="28"/>
      <c r="P69" s="29"/>
    </row>
    <row r="70" spans="1:17" ht="13.5" thickBot="1" x14ac:dyDescent="0.25">
      <c r="A70" s="5" t="s">
        <v>237</v>
      </c>
      <c r="B70" s="13"/>
      <c r="C70" s="13"/>
      <c r="D70" s="166">
        <f>$H$68*H70</f>
        <v>300</v>
      </c>
      <c r="E70" s="43">
        <v>0</v>
      </c>
      <c r="F70" s="47" t="s">
        <v>149</v>
      </c>
      <c r="G70" s="45"/>
      <c r="H70" s="108">
        <f>P79</f>
        <v>12</v>
      </c>
      <c r="I70" s="118"/>
      <c r="K70" s="28"/>
      <c r="P70" s="29"/>
    </row>
    <row r="71" spans="1:17" ht="13.5" thickBot="1" x14ac:dyDescent="0.25">
      <c r="A71" s="5" t="s">
        <v>260</v>
      </c>
      <c r="B71" s="13"/>
      <c r="C71" s="13"/>
      <c r="D71" s="166">
        <f>$H$68*H71</f>
        <v>300</v>
      </c>
      <c r="E71" s="43">
        <v>0</v>
      </c>
      <c r="F71" s="47" t="s">
        <v>149</v>
      </c>
      <c r="G71" s="45"/>
      <c r="H71" s="108">
        <f>P79</f>
        <v>12</v>
      </c>
      <c r="I71" s="118"/>
      <c r="K71" s="28"/>
      <c r="L71" s="125" t="s">
        <v>144</v>
      </c>
      <c r="M71" s="131"/>
      <c r="N71"/>
      <c r="P71" s="29"/>
    </row>
    <row r="72" spans="1:17" x14ac:dyDescent="0.2">
      <c r="A72" s="5"/>
      <c r="B72" s="13"/>
      <c r="C72" s="13"/>
      <c r="D72" s="75"/>
      <c r="E72" s="43"/>
      <c r="F72" s="47"/>
      <c r="G72" s="45"/>
      <c r="H72" s="74"/>
      <c r="I72" s="120"/>
      <c r="K72" s="28"/>
      <c r="L72"/>
      <c r="M72"/>
      <c r="N72" s="173"/>
      <c r="O72" s="165"/>
      <c r="P72" s="174" t="s">
        <v>147</v>
      </c>
    </row>
    <row r="73" spans="1:17" x14ac:dyDescent="0.2">
      <c r="A73" s="158" t="s">
        <v>235</v>
      </c>
      <c r="B73" s="159"/>
      <c r="C73" s="13"/>
      <c r="D73" s="13"/>
      <c r="E73" s="43"/>
      <c r="F73" s="47"/>
      <c r="G73" s="48"/>
      <c r="H73" s="49"/>
      <c r="I73" s="41"/>
      <c r="K73" s="28"/>
      <c r="L73"/>
      <c r="N73" s="149" t="s">
        <v>145</v>
      </c>
      <c r="O73" s="175" t="s">
        <v>146</v>
      </c>
      <c r="P73" s="176" t="s">
        <v>148</v>
      </c>
    </row>
    <row r="74" spans="1:17" x14ac:dyDescent="0.2">
      <c r="A74" s="6" t="s">
        <v>133</v>
      </c>
      <c r="B74" s="13"/>
      <c r="C74" s="13"/>
      <c r="D74" s="157">
        <v>0</v>
      </c>
      <c r="E74" s="43">
        <v>0</v>
      </c>
      <c r="F74" s="47" t="s">
        <v>236</v>
      </c>
      <c r="G74" s="48"/>
      <c r="H74" s="49"/>
      <c r="I74" s="41"/>
      <c r="K74" s="28"/>
      <c r="L74"/>
      <c r="M74" s="31" t="s">
        <v>108</v>
      </c>
      <c r="N74" s="58">
        <v>1</v>
      </c>
      <c r="O74" s="65">
        <v>3</v>
      </c>
      <c r="P74" s="66">
        <f>N74*O74</f>
        <v>3</v>
      </c>
    </row>
    <row r="75" spans="1:17" x14ac:dyDescent="0.2">
      <c r="A75" s="6" t="s">
        <v>134</v>
      </c>
      <c r="B75" s="13"/>
      <c r="C75" s="13"/>
      <c r="D75" s="157">
        <v>0</v>
      </c>
      <c r="E75" s="43">
        <v>0</v>
      </c>
      <c r="F75" s="47"/>
      <c r="G75" s="48"/>
      <c r="H75" s="49"/>
      <c r="I75" s="41"/>
      <c r="K75" s="28"/>
      <c r="L75"/>
      <c r="M75" s="31" t="s">
        <v>109</v>
      </c>
      <c r="N75" s="58">
        <v>1</v>
      </c>
      <c r="O75" s="65">
        <v>3</v>
      </c>
      <c r="P75" s="66">
        <f t="shared" ref="P75" si="9">N75*O75</f>
        <v>3</v>
      </c>
    </row>
    <row r="76" spans="1:17" x14ac:dyDescent="0.2">
      <c r="A76" s="6" t="s">
        <v>135</v>
      </c>
      <c r="B76" s="13"/>
      <c r="C76" s="13"/>
      <c r="D76" s="157">
        <v>0</v>
      </c>
      <c r="E76" s="43">
        <v>0</v>
      </c>
      <c r="F76" s="47"/>
      <c r="G76" s="48"/>
      <c r="H76" s="49"/>
      <c r="I76" s="41"/>
      <c r="K76" s="28"/>
      <c r="L76"/>
      <c r="M76" s="31" t="s">
        <v>110</v>
      </c>
      <c r="N76" s="58">
        <v>1</v>
      </c>
      <c r="O76" s="65">
        <v>3</v>
      </c>
      <c r="P76" s="66">
        <f>N76*O76</f>
        <v>3</v>
      </c>
    </row>
    <row r="77" spans="1:17" x14ac:dyDescent="0.2">
      <c r="A77" s="6" t="s">
        <v>136</v>
      </c>
      <c r="B77" s="13"/>
      <c r="C77" s="13"/>
      <c r="D77" s="157">
        <v>0</v>
      </c>
      <c r="E77" s="43">
        <v>0</v>
      </c>
      <c r="F77" s="47"/>
      <c r="G77" s="48"/>
      <c r="H77" s="49"/>
      <c r="I77" s="41"/>
      <c r="K77" s="28"/>
      <c r="L77"/>
      <c r="M77" s="31" t="s">
        <v>111</v>
      </c>
      <c r="N77" s="58">
        <v>1</v>
      </c>
      <c r="O77" s="65">
        <v>3</v>
      </c>
      <c r="P77" s="67">
        <f>N77*O77</f>
        <v>3</v>
      </c>
    </row>
    <row r="78" spans="1:17" x14ac:dyDescent="0.2">
      <c r="A78" s="6" t="s">
        <v>137</v>
      </c>
      <c r="B78" s="157">
        <v>0</v>
      </c>
      <c r="C78" s="13">
        <v>0</v>
      </c>
      <c r="D78" s="13"/>
      <c r="E78" s="43"/>
      <c r="F78" s="47"/>
      <c r="G78" s="48"/>
      <c r="H78" s="49"/>
      <c r="I78" s="41"/>
      <c r="K78" s="28"/>
      <c r="L78"/>
      <c r="M78"/>
      <c r="N78" s="35"/>
      <c r="O78" s="68"/>
      <c r="P78" s="66"/>
    </row>
    <row r="79" spans="1:17" ht="13.5" thickBot="1" x14ac:dyDescent="0.25">
      <c r="A79" s="6"/>
      <c r="B79" s="13"/>
      <c r="C79" s="13"/>
      <c r="D79" s="13"/>
      <c r="E79" s="43"/>
      <c r="F79" s="47"/>
      <c r="G79" s="48"/>
      <c r="H79" s="49"/>
      <c r="I79" s="41"/>
      <c r="K79" s="28"/>
      <c r="L79"/>
      <c r="M79"/>
      <c r="N79" s="35"/>
      <c r="O79" s="68"/>
      <c r="P79" s="69">
        <f>SUM(P74:P77)</f>
        <v>12</v>
      </c>
    </row>
    <row r="80" spans="1:17" ht="13.5" thickTop="1" x14ac:dyDescent="0.2">
      <c r="A80" s="160" t="s">
        <v>251</v>
      </c>
      <c r="B80" s="161"/>
      <c r="C80" s="161"/>
      <c r="D80" s="3"/>
      <c r="E80" s="90"/>
      <c r="F80" s="47"/>
      <c r="G80" s="91" t="s">
        <v>154</v>
      </c>
      <c r="H80" s="110">
        <f>N92</f>
        <v>19</v>
      </c>
      <c r="I80" s="121"/>
      <c r="K80" s="28"/>
      <c r="P80" s="29"/>
    </row>
    <row r="81" spans="1:16" x14ac:dyDescent="0.2">
      <c r="A81" s="5" t="s">
        <v>36</v>
      </c>
      <c r="B81" s="13"/>
      <c r="C81" s="13"/>
      <c r="D81" s="157">
        <v>1250</v>
      </c>
      <c r="E81" s="43">
        <v>0</v>
      </c>
      <c r="F81" s="47"/>
      <c r="G81" s="93" t="s">
        <v>155</v>
      </c>
      <c r="H81" s="111">
        <f>O94</f>
        <v>200</v>
      </c>
      <c r="I81" s="122"/>
      <c r="K81" s="28"/>
      <c r="L81" s="31" t="s">
        <v>150</v>
      </c>
      <c r="O81" s="70">
        <v>25</v>
      </c>
      <c r="P81" s="29"/>
    </row>
    <row r="82" spans="1:16" x14ac:dyDescent="0.2">
      <c r="A82" s="5" t="s">
        <v>25</v>
      </c>
      <c r="B82" s="13"/>
      <c r="C82" s="13"/>
      <c r="D82" s="157">
        <v>500</v>
      </c>
      <c r="E82" s="43">
        <v>0</v>
      </c>
      <c r="F82" s="47" t="s">
        <v>138</v>
      </c>
      <c r="G82" s="45"/>
      <c r="H82" s="46"/>
      <c r="K82" s="28"/>
      <c r="P82" s="29"/>
    </row>
    <row r="83" spans="1:16" ht="13.5" thickBot="1" x14ac:dyDescent="0.25">
      <c r="A83" s="5" t="s">
        <v>26</v>
      </c>
      <c r="B83" s="13"/>
      <c r="C83" s="13"/>
      <c r="D83" s="157">
        <f>36*50</f>
        <v>1800</v>
      </c>
      <c r="E83" s="43">
        <v>0</v>
      </c>
      <c r="F83" s="47" t="s">
        <v>199</v>
      </c>
      <c r="G83" s="45"/>
      <c r="H83" s="46"/>
      <c r="K83" s="30"/>
      <c r="P83" s="29"/>
    </row>
    <row r="84" spans="1:16" ht="13.5" thickBot="1" x14ac:dyDescent="0.25">
      <c r="A84" s="5" t="s">
        <v>27</v>
      </c>
      <c r="B84" s="13"/>
      <c r="C84" s="13"/>
      <c r="D84" s="157">
        <v>100</v>
      </c>
      <c r="E84" s="43">
        <v>0</v>
      </c>
      <c r="F84" s="47" t="s">
        <v>241</v>
      </c>
      <c r="G84" s="48"/>
      <c r="H84" s="49"/>
      <c r="I84" s="41"/>
      <c r="K84" s="30"/>
      <c r="L84" s="125" t="s">
        <v>238</v>
      </c>
      <c r="M84" s="129"/>
      <c r="N84" s="132"/>
      <c r="O84"/>
      <c r="P84" s="56"/>
    </row>
    <row r="85" spans="1:16" x14ac:dyDescent="0.2">
      <c r="A85" s="5" t="s">
        <v>39</v>
      </c>
      <c r="B85" s="13"/>
      <c r="C85" s="13"/>
      <c r="D85" s="157">
        <v>0</v>
      </c>
      <c r="E85" s="43">
        <v>0</v>
      </c>
      <c r="F85" s="47" t="s">
        <v>18</v>
      </c>
      <c r="G85" s="48"/>
      <c r="H85" s="49"/>
      <c r="I85" s="41"/>
      <c r="K85" s="30"/>
      <c r="L85"/>
      <c r="O85" s="64"/>
      <c r="P85" s="56"/>
    </row>
    <row r="86" spans="1:16" x14ac:dyDescent="0.2">
      <c r="A86" s="5" t="s">
        <v>28</v>
      </c>
      <c r="B86" s="13"/>
      <c r="C86" s="13"/>
      <c r="D86" s="157">
        <v>1500</v>
      </c>
      <c r="E86" s="43">
        <v>0</v>
      </c>
      <c r="F86" s="47"/>
      <c r="G86" s="48"/>
      <c r="H86" s="49"/>
      <c r="I86" s="41"/>
      <c r="K86" s="30"/>
      <c r="L86"/>
      <c r="M86"/>
      <c r="N86" s="167" t="s">
        <v>151</v>
      </c>
      <c r="O86" s="36"/>
      <c r="P86" s="56"/>
    </row>
    <row r="87" spans="1:16" x14ac:dyDescent="0.2">
      <c r="A87" s="5" t="s">
        <v>230</v>
      </c>
      <c r="B87" s="13"/>
      <c r="C87" s="13"/>
      <c r="D87" s="157">
        <v>0</v>
      </c>
      <c r="E87" s="43">
        <v>0</v>
      </c>
      <c r="F87" s="47"/>
      <c r="G87" s="48"/>
      <c r="H87" s="49"/>
      <c r="I87" s="41"/>
      <c r="K87" s="30"/>
      <c r="L87"/>
      <c r="N87" s="149" t="s">
        <v>152</v>
      </c>
      <c r="O87"/>
      <c r="P87" s="56"/>
    </row>
    <row r="88" spans="1:16" x14ac:dyDescent="0.2">
      <c r="A88" s="5" t="s">
        <v>54</v>
      </c>
      <c r="B88" s="13"/>
      <c r="C88" s="13"/>
      <c r="D88" s="157">
        <f>9*35</f>
        <v>315</v>
      </c>
      <c r="E88" s="43">
        <v>0</v>
      </c>
      <c r="F88" s="47" t="s">
        <v>261</v>
      </c>
      <c r="G88" s="48"/>
      <c r="H88" s="49"/>
      <c r="I88" s="41"/>
      <c r="K88" s="30"/>
      <c r="L88"/>
      <c r="M88" s="31" t="s">
        <v>108</v>
      </c>
      <c r="N88" s="58">
        <v>7</v>
      </c>
      <c r="O88" s="44" t="s">
        <v>188</v>
      </c>
      <c r="P88" s="56"/>
    </row>
    <row r="89" spans="1:16" ht="15" customHeight="1" x14ac:dyDescent="0.2">
      <c r="A89" s="5" t="s">
        <v>179</v>
      </c>
      <c r="B89" s="157">
        <v>2750</v>
      </c>
      <c r="C89" s="13">
        <v>0</v>
      </c>
      <c r="D89" s="13"/>
      <c r="E89" s="43"/>
      <c r="F89" s="47"/>
      <c r="G89" s="48"/>
      <c r="H89" s="49"/>
      <c r="I89" s="41"/>
      <c r="K89" s="30"/>
      <c r="L89"/>
      <c r="M89" s="31" t="s">
        <v>109</v>
      </c>
      <c r="N89" s="58">
        <v>6</v>
      </c>
      <c r="O89" s="44" t="s">
        <v>264</v>
      </c>
      <c r="P89" s="56"/>
    </row>
    <row r="90" spans="1:16" x14ac:dyDescent="0.2">
      <c r="A90" s="5" t="s">
        <v>180</v>
      </c>
      <c r="B90" s="157">
        <v>2000</v>
      </c>
      <c r="C90" s="13">
        <v>0</v>
      </c>
      <c r="D90" s="13"/>
      <c r="E90" s="43"/>
      <c r="F90" s="76"/>
      <c r="G90" s="77"/>
      <c r="H90" s="78"/>
      <c r="I90" s="41"/>
      <c r="K90" s="30"/>
      <c r="L90"/>
      <c r="M90" s="31" t="s">
        <v>110</v>
      </c>
      <c r="N90" s="88">
        <v>6</v>
      </c>
      <c r="O90" s="44" t="s">
        <v>264</v>
      </c>
      <c r="P90" s="56"/>
    </row>
    <row r="91" spans="1:16" ht="26.25" thickBot="1" x14ac:dyDescent="0.25">
      <c r="A91" s="5" t="s">
        <v>232</v>
      </c>
      <c r="B91" s="157">
        <v>500</v>
      </c>
      <c r="C91" s="13">
        <v>0</v>
      </c>
      <c r="D91" s="13"/>
      <c r="E91" s="13"/>
      <c r="F91" s="44"/>
      <c r="G91" s="41"/>
      <c r="H91" s="41"/>
      <c r="I91" s="41"/>
      <c r="K91" s="30"/>
      <c r="L91"/>
      <c r="M91" s="31"/>
      <c r="N91" s="35"/>
      <c r="O91"/>
      <c r="P91" s="56"/>
    </row>
    <row r="92" spans="1:16" ht="13.5" thickBot="1" x14ac:dyDescent="0.25">
      <c r="A92" s="15" t="s">
        <v>59</v>
      </c>
      <c r="B92" s="157">
        <v>0</v>
      </c>
      <c r="C92" s="13">
        <v>0</v>
      </c>
      <c r="D92" s="13"/>
      <c r="E92" s="43"/>
      <c r="F92" s="82"/>
      <c r="G92" s="86" t="s">
        <v>139</v>
      </c>
      <c r="H92" s="87" t="s">
        <v>140</v>
      </c>
      <c r="I92" s="123"/>
      <c r="K92" s="30"/>
      <c r="L92"/>
      <c r="M92"/>
      <c r="N92" s="97">
        <f>SUM(N88:N90)</f>
        <v>19</v>
      </c>
      <c r="O92"/>
      <c r="P92" s="56"/>
    </row>
    <row r="93" spans="1:16" ht="14.25" thickTop="1" thickBot="1" x14ac:dyDescent="0.25">
      <c r="A93" s="5" t="s">
        <v>181</v>
      </c>
      <c r="B93" s="166">
        <f>H80*H81</f>
        <v>3800</v>
      </c>
      <c r="C93" s="13">
        <v>0</v>
      </c>
      <c r="D93" s="13"/>
      <c r="E93" s="43"/>
      <c r="F93" s="83" t="s">
        <v>141</v>
      </c>
      <c r="G93" s="84">
        <f>SUM(B89:B93)-SUM(D81:D88)</f>
        <v>3585</v>
      </c>
      <c r="H93" s="85">
        <f>SUM(C89:C93)-SUM(E81:E88)</f>
        <v>0</v>
      </c>
      <c r="I93" s="124"/>
      <c r="K93" s="30"/>
      <c r="L93"/>
      <c r="M93"/>
      <c r="N93"/>
      <c r="O93"/>
      <c r="P93" s="56"/>
    </row>
    <row r="94" spans="1:16" x14ac:dyDescent="0.2">
      <c r="A94" s="5"/>
      <c r="B94" s="13"/>
      <c r="C94" s="13"/>
      <c r="D94" s="13"/>
      <c r="E94" s="43"/>
      <c r="F94" s="79"/>
      <c r="G94" s="80"/>
      <c r="H94" s="81"/>
      <c r="I94" s="41"/>
      <c r="K94" s="30"/>
      <c r="L94" s="44" t="s">
        <v>153</v>
      </c>
      <c r="M94"/>
      <c r="N94"/>
      <c r="O94" s="89">
        <v>200</v>
      </c>
      <c r="P94" s="56"/>
    </row>
    <row r="95" spans="1:16" x14ac:dyDescent="0.2">
      <c r="A95" s="160" t="s">
        <v>252</v>
      </c>
      <c r="B95" s="161"/>
      <c r="C95" s="161"/>
      <c r="D95" s="3"/>
      <c r="E95" s="90"/>
      <c r="F95" s="47"/>
      <c r="G95" s="91" t="s">
        <v>154</v>
      </c>
      <c r="H95" s="110">
        <f>N106</f>
        <v>21</v>
      </c>
      <c r="I95" s="121"/>
      <c r="K95" s="30"/>
      <c r="P95" s="29"/>
    </row>
    <row r="96" spans="1:16" ht="13.5" thickBot="1" x14ac:dyDescent="0.25">
      <c r="A96" s="5" t="s">
        <v>36</v>
      </c>
      <c r="B96" s="13"/>
      <c r="C96" s="13"/>
      <c r="D96" s="157">
        <v>1250</v>
      </c>
      <c r="E96" s="43">
        <v>0</v>
      </c>
      <c r="F96" s="47"/>
      <c r="G96" s="93" t="s">
        <v>155</v>
      </c>
      <c r="H96" s="111">
        <f>O108</f>
        <v>200</v>
      </c>
      <c r="I96" s="122"/>
      <c r="K96" s="30"/>
      <c r="P96" s="29"/>
    </row>
    <row r="97" spans="1:16" ht="13.5" thickBot="1" x14ac:dyDescent="0.25">
      <c r="A97" s="5" t="s">
        <v>25</v>
      </c>
      <c r="B97" s="13"/>
      <c r="C97" s="13"/>
      <c r="D97" s="157">
        <v>500</v>
      </c>
      <c r="E97" s="43">
        <v>0</v>
      </c>
      <c r="F97" s="47" t="s">
        <v>138</v>
      </c>
      <c r="G97" s="45"/>
      <c r="H97" s="46"/>
      <c r="K97" s="30"/>
      <c r="L97" s="125" t="s">
        <v>239</v>
      </c>
      <c r="M97" s="129"/>
      <c r="N97" s="132"/>
      <c r="O97"/>
      <c r="P97" s="56"/>
    </row>
    <row r="98" spans="1:16" x14ac:dyDescent="0.2">
      <c r="A98" s="5" t="s">
        <v>26</v>
      </c>
      <c r="B98" s="13"/>
      <c r="C98" s="13"/>
      <c r="D98" s="157">
        <f>36*50</f>
        <v>1800</v>
      </c>
      <c r="E98" s="43">
        <v>0</v>
      </c>
      <c r="F98" s="47" t="s">
        <v>199</v>
      </c>
      <c r="G98" s="45"/>
      <c r="H98" s="46"/>
      <c r="K98" s="30"/>
      <c r="L98"/>
      <c r="O98" s="64"/>
      <c r="P98" s="56"/>
    </row>
    <row r="99" spans="1:16" x14ac:dyDescent="0.2">
      <c r="A99" s="5" t="s">
        <v>27</v>
      </c>
      <c r="B99" s="13"/>
      <c r="C99" s="13"/>
      <c r="D99" s="157">
        <v>100</v>
      </c>
      <c r="E99" s="43">
        <v>0</v>
      </c>
      <c r="F99" s="47" t="s">
        <v>241</v>
      </c>
      <c r="G99" s="48"/>
      <c r="H99" s="49"/>
      <c r="I99" s="41"/>
      <c r="K99" s="30"/>
      <c r="L99"/>
      <c r="M99"/>
      <c r="N99" s="167" t="s">
        <v>151</v>
      </c>
      <c r="O99" s="36"/>
      <c r="P99" s="56"/>
    </row>
    <row r="100" spans="1:16" x14ac:dyDescent="0.2">
      <c r="A100" s="5" t="s">
        <v>39</v>
      </c>
      <c r="B100" s="13"/>
      <c r="C100" s="13"/>
      <c r="D100" s="157">
        <v>0</v>
      </c>
      <c r="E100" s="43">
        <v>0</v>
      </c>
      <c r="F100" s="47" t="s">
        <v>18</v>
      </c>
      <c r="G100" s="48"/>
      <c r="H100" s="49"/>
      <c r="I100" s="41"/>
      <c r="K100" s="30"/>
      <c r="L100"/>
      <c r="N100" s="149" t="s">
        <v>152</v>
      </c>
      <c r="O100"/>
      <c r="P100" s="56"/>
    </row>
    <row r="101" spans="1:16" x14ac:dyDescent="0.2">
      <c r="A101" s="5" t="s">
        <v>28</v>
      </c>
      <c r="B101" s="13"/>
      <c r="C101" s="13"/>
      <c r="D101" s="157">
        <v>1000</v>
      </c>
      <c r="E101" s="43">
        <v>0</v>
      </c>
      <c r="F101" s="47" t="s">
        <v>231</v>
      </c>
      <c r="G101" s="48"/>
      <c r="H101" s="49"/>
      <c r="I101" s="41"/>
      <c r="K101" s="30"/>
      <c r="L101"/>
      <c r="M101" s="31"/>
      <c r="N101" s="35"/>
      <c r="O101"/>
      <c r="P101" s="56"/>
    </row>
    <row r="102" spans="1:16" x14ac:dyDescent="0.2">
      <c r="A102" s="5" t="s">
        <v>230</v>
      </c>
      <c r="B102" s="13"/>
      <c r="C102" s="13"/>
      <c r="D102" s="157">
        <v>0</v>
      </c>
      <c r="E102" s="43">
        <v>0</v>
      </c>
      <c r="F102" s="47"/>
      <c r="G102" s="48"/>
      <c r="H102" s="49"/>
      <c r="I102" s="41"/>
      <c r="K102" s="30"/>
      <c r="L102"/>
      <c r="M102" s="31" t="s">
        <v>111</v>
      </c>
      <c r="N102" s="58">
        <v>7</v>
      </c>
      <c r="O102" s="44" t="s">
        <v>188</v>
      </c>
      <c r="P102" s="56"/>
    </row>
    <row r="103" spans="1:16" x14ac:dyDescent="0.2">
      <c r="A103" s="5" t="s">
        <v>54</v>
      </c>
      <c r="B103" s="13"/>
      <c r="C103" s="13"/>
      <c r="D103" s="157">
        <f>9*35</f>
        <v>315</v>
      </c>
      <c r="E103" s="43">
        <v>0</v>
      </c>
      <c r="F103" s="47" t="s">
        <v>261</v>
      </c>
      <c r="G103" s="48"/>
      <c r="H103" s="49"/>
      <c r="I103" s="41"/>
      <c r="K103" s="30"/>
      <c r="L103"/>
      <c r="M103" s="31" t="s">
        <v>112</v>
      </c>
      <c r="N103" s="58">
        <v>7</v>
      </c>
      <c r="O103" s="44" t="s">
        <v>188</v>
      </c>
      <c r="P103" s="56"/>
    </row>
    <row r="104" spans="1:16" x14ac:dyDescent="0.2">
      <c r="A104" s="5" t="s">
        <v>179</v>
      </c>
      <c r="B104" s="157">
        <v>2750</v>
      </c>
      <c r="C104" s="13">
        <v>0</v>
      </c>
      <c r="D104" s="13"/>
      <c r="E104" s="43"/>
      <c r="F104" s="47"/>
      <c r="G104" s="48"/>
      <c r="H104" s="49"/>
      <c r="I104" s="41"/>
      <c r="K104" s="30"/>
      <c r="L104"/>
      <c r="M104" s="31" t="s">
        <v>113</v>
      </c>
      <c r="N104" s="88">
        <v>7</v>
      </c>
      <c r="O104" s="44" t="s">
        <v>188</v>
      </c>
      <c r="P104" s="56"/>
    </row>
    <row r="105" spans="1:16" x14ac:dyDescent="0.2">
      <c r="A105" s="5" t="s">
        <v>180</v>
      </c>
      <c r="B105" s="157">
        <v>2000</v>
      </c>
      <c r="C105" s="13">
        <v>0</v>
      </c>
      <c r="D105" s="13"/>
      <c r="E105" s="43"/>
      <c r="F105" s="76"/>
      <c r="G105" s="77"/>
      <c r="H105" s="78"/>
      <c r="I105" s="41"/>
      <c r="K105" s="30"/>
      <c r="L105"/>
      <c r="M105" s="31"/>
      <c r="N105" s="35"/>
      <c r="O105"/>
      <c r="P105" s="56"/>
    </row>
    <row r="106" spans="1:16" ht="26.25" thickBot="1" x14ac:dyDescent="0.25">
      <c r="A106" s="5" t="s">
        <v>232</v>
      </c>
      <c r="B106" s="157">
        <v>0</v>
      </c>
      <c r="C106" s="13">
        <v>0</v>
      </c>
      <c r="D106" s="13"/>
      <c r="E106" s="13"/>
      <c r="F106" s="44"/>
      <c r="G106" s="41"/>
      <c r="H106" s="41"/>
      <c r="I106" s="41"/>
      <c r="K106" s="30"/>
      <c r="L106"/>
      <c r="M106" s="31"/>
      <c r="N106" s="97">
        <f>SUM(N101:N104)</f>
        <v>21</v>
      </c>
      <c r="O106"/>
      <c r="P106" s="56"/>
    </row>
    <row r="107" spans="1:16" ht="13.5" thickTop="1" x14ac:dyDescent="0.2">
      <c r="A107" s="15" t="s">
        <v>59</v>
      </c>
      <c r="B107" s="157">
        <v>0</v>
      </c>
      <c r="C107" s="13">
        <v>0</v>
      </c>
      <c r="D107" s="13"/>
      <c r="E107" s="43"/>
      <c r="F107" s="82"/>
      <c r="G107" s="86" t="s">
        <v>139</v>
      </c>
      <c r="H107" s="87" t="s">
        <v>140</v>
      </c>
      <c r="I107" s="123"/>
      <c r="K107" s="30"/>
      <c r="L107"/>
      <c r="M107" s="31"/>
      <c r="N107" s="35"/>
      <c r="O107"/>
      <c r="P107" s="56"/>
    </row>
    <row r="108" spans="1:16" ht="13.5" thickBot="1" x14ac:dyDescent="0.25">
      <c r="A108" s="5" t="s">
        <v>181</v>
      </c>
      <c r="B108" s="166">
        <f>H95*H96</f>
        <v>4200</v>
      </c>
      <c r="C108" s="13">
        <v>0</v>
      </c>
      <c r="D108" s="13"/>
      <c r="E108" s="43"/>
      <c r="F108" s="83" t="s">
        <v>141</v>
      </c>
      <c r="G108" s="84">
        <f>SUM(B104:B108)-SUM(D96:D103)</f>
        <v>3985</v>
      </c>
      <c r="H108" s="85">
        <f>SUM(C104:C108)-SUM(E96:E103)</f>
        <v>0</v>
      </c>
      <c r="I108" s="124"/>
      <c r="K108" s="30"/>
      <c r="L108" s="44" t="s">
        <v>153</v>
      </c>
      <c r="M108"/>
      <c r="N108"/>
      <c r="O108" s="89">
        <v>200</v>
      </c>
      <c r="P108" s="56"/>
    </row>
    <row r="109" spans="1:16" x14ac:dyDescent="0.2">
      <c r="A109" s="5"/>
      <c r="B109" s="13"/>
      <c r="C109" s="13"/>
      <c r="D109" s="13"/>
      <c r="E109" s="43"/>
      <c r="F109" s="79"/>
      <c r="G109" s="80"/>
      <c r="H109" s="81"/>
      <c r="I109" s="41"/>
      <c r="K109" s="30"/>
      <c r="P109" s="29"/>
    </row>
    <row r="110" spans="1:16" ht="13.5" thickBot="1" x14ac:dyDescent="0.25">
      <c r="A110" s="5"/>
      <c r="B110" s="13"/>
      <c r="C110" s="13"/>
      <c r="D110" s="13"/>
      <c r="E110" s="43"/>
      <c r="F110" s="79"/>
      <c r="G110" s="80"/>
      <c r="H110" s="81"/>
      <c r="I110" s="41"/>
      <c r="K110" s="30"/>
      <c r="P110" s="29"/>
    </row>
    <row r="111" spans="1:16" ht="13.5" thickBot="1" x14ac:dyDescent="0.25">
      <c r="A111" s="160" t="s">
        <v>256</v>
      </c>
      <c r="B111" s="162"/>
      <c r="C111" s="162"/>
      <c r="D111" s="3"/>
      <c r="E111" s="90"/>
      <c r="F111" s="47"/>
      <c r="G111" s="91" t="s">
        <v>154</v>
      </c>
      <c r="H111" s="110">
        <f>N120</f>
        <v>0</v>
      </c>
      <c r="I111" s="41"/>
      <c r="K111" s="30"/>
      <c r="L111" s="125" t="s">
        <v>201</v>
      </c>
      <c r="M111" s="129"/>
      <c r="N111" s="132"/>
      <c r="O111"/>
      <c r="P111" s="56"/>
    </row>
    <row r="112" spans="1:16" x14ac:dyDescent="0.2">
      <c r="A112" s="5" t="s">
        <v>36</v>
      </c>
      <c r="B112" s="13"/>
      <c r="C112" s="13"/>
      <c r="D112" s="102">
        <v>0</v>
      </c>
      <c r="E112" s="43">
        <v>0</v>
      </c>
      <c r="F112" s="47"/>
      <c r="G112" s="93" t="s">
        <v>155</v>
      </c>
      <c r="H112" s="111">
        <f>O122</f>
        <v>200</v>
      </c>
      <c r="I112" s="41"/>
      <c r="K112" s="30"/>
      <c r="L112"/>
      <c r="O112" s="64"/>
      <c r="P112" s="56"/>
    </row>
    <row r="113" spans="1:16" x14ac:dyDescent="0.2">
      <c r="A113" s="5" t="s">
        <v>25</v>
      </c>
      <c r="B113" s="13"/>
      <c r="C113" s="13"/>
      <c r="D113" s="102">
        <v>0</v>
      </c>
      <c r="E113" s="43">
        <v>0</v>
      </c>
      <c r="F113" s="47" t="s">
        <v>138</v>
      </c>
      <c r="G113" s="45"/>
      <c r="H113" s="46"/>
      <c r="I113" s="41"/>
      <c r="K113" s="30"/>
      <c r="L113"/>
      <c r="M113"/>
      <c r="N113" s="167" t="s">
        <v>151</v>
      </c>
      <c r="O113" s="36"/>
      <c r="P113" s="56"/>
    </row>
    <row r="114" spans="1:16" x14ac:dyDescent="0.2">
      <c r="A114" s="5" t="s">
        <v>26</v>
      </c>
      <c r="B114" s="13"/>
      <c r="C114" s="13"/>
      <c r="D114" s="102">
        <v>0</v>
      </c>
      <c r="E114" s="43">
        <v>0</v>
      </c>
      <c r="F114" s="47" t="s">
        <v>199</v>
      </c>
      <c r="G114" s="45"/>
      <c r="H114" s="46"/>
      <c r="I114" s="41"/>
      <c r="K114" s="30"/>
      <c r="L114"/>
      <c r="N114" s="149" t="s">
        <v>152</v>
      </c>
      <c r="O114"/>
      <c r="P114" s="56"/>
    </row>
    <row r="115" spans="1:16" x14ac:dyDescent="0.2">
      <c r="A115" s="5" t="s">
        <v>27</v>
      </c>
      <c r="B115" s="13"/>
      <c r="C115" s="13"/>
      <c r="D115" s="102">
        <v>0</v>
      </c>
      <c r="E115" s="43">
        <v>0</v>
      </c>
      <c r="F115" s="47" t="s">
        <v>229</v>
      </c>
      <c r="G115" s="48"/>
      <c r="H115" s="49"/>
      <c r="I115" s="41"/>
      <c r="K115" s="30"/>
      <c r="L115"/>
      <c r="M115" s="31"/>
      <c r="N115" s="35"/>
      <c r="O115"/>
      <c r="P115" s="56"/>
    </row>
    <row r="116" spans="1:16" x14ac:dyDescent="0.2">
      <c r="A116" s="5" t="s">
        <v>39</v>
      </c>
      <c r="B116" s="13"/>
      <c r="C116" s="13"/>
      <c r="D116" s="102">
        <v>0</v>
      </c>
      <c r="E116" s="43">
        <v>0</v>
      </c>
      <c r="F116" s="47" t="s">
        <v>18</v>
      </c>
      <c r="G116" s="48"/>
      <c r="H116" s="49"/>
      <c r="I116" s="41"/>
      <c r="K116" s="30"/>
      <c r="L116"/>
      <c r="M116" s="31" t="s">
        <v>108</v>
      </c>
      <c r="N116" s="58">
        <v>0</v>
      </c>
      <c r="O116" t="s">
        <v>188</v>
      </c>
      <c r="P116" s="56"/>
    </row>
    <row r="117" spans="1:16" x14ac:dyDescent="0.2">
      <c r="A117" s="5" t="s">
        <v>28</v>
      </c>
      <c r="B117" s="13"/>
      <c r="C117" s="13"/>
      <c r="D117" s="102">
        <v>0</v>
      </c>
      <c r="E117" s="43">
        <v>0</v>
      </c>
      <c r="F117" s="47"/>
      <c r="G117" s="48"/>
      <c r="H117" s="49"/>
      <c r="I117" s="41"/>
      <c r="K117" s="30"/>
      <c r="L117"/>
      <c r="M117" s="31" t="s">
        <v>109</v>
      </c>
      <c r="N117" s="58">
        <v>0</v>
      </c>
      <c r="O117" t="s">
        <v>188</v>
      </c>
      <c r="P117" s="56"/>
    </row>
    <row r="118" spans="1:16" x14ac:dyDescent="0.2">
      <c r="A118" s="5" t="s">
        <v>230</v>
      </c>
      <c r="B118" s="13"/>
      <c r="C118" s="13"/>
      <c r="D118" s="102">
        <v>0</v>
      </c>
      <c r="E118" s="43">
        <v>0</v>
      </c>
      <c r="F118" s="47"/>
      <c r="G118" s="48"/>
      <c r="H118" s="49"/>
      <c r="I118" s="41"/>
      <c r="K118" s="30"/>
      <c r="L118"/>
      <c r="M118" s="31" t="s">
        <v>110</v>
      </c>
      <c r="N118" s="88">
        <v>0</v>
      </c>
      <c r="O118"/>
      <c r="P118" s="56"/>
    </row>
    <row r="119" spans="1:16" x14ac:dyDescent="0.2">
      <c r="A119" s="5" t="s">
        <v>54</v>
      </c>
      <c r="B119" s="13"/>
      <c r="C119" s="13"/>
      <c r="D119" s="102">
        <v>0</v>
      </c>
      <c r="E119" s="43">
        <v>0</v>
      </c>
      <c r="F119" s="47" t="s">
        <v>80</v>
      </c>
      <c r="G119" s="48"/>
      <c r="H119" s="49"/>
      <c r="I119" s="41"/>
      <c r="K119" s="30"/>
      <c r="L119"/>
      <c r="M119" s="31"/>
      <c r="N119" s="58"/>
      <c r="O119"/>
      <c r="P119" s="56"/>
    </row>
    <row r="120" spans="1:16" ht="13.5" thickBot="1" x14ac:dyDescent="0.25">
      <c r="A120" s="5" t="s">
        <v>179</v>
      </c>
      <c r="B120" s="102">
        <v>0</v>
      </c>
      <c r="C120" s="13">
        <v>0</v>
      </c>
      <c r="D120" s="13"/>
      <c r="E120" s="43"/>
      <c r="F120" s="47"/>
      <c r="G120" s="48"/>
      <c r="H120" s="49"/>
      <c r="I120" s="41"/>
      <c r="K120" s="30"/>
      <c r="L120"/>
      <c r="M120" s="31"/>
      <c r="N120" s="151">
        <f>SUM(N115:N118)</f>
        <v>0</v>
      </c>
      <c r="O120"/>
      <c r="P120" s="56"/>
    </row>
    <row r="121" spans="1:16" ht="13.5" thickTop="1" x14ac:dyDescent="0.2">
      <c r="A121" s="5" t="s">
        <v>180</v>
      </c>
      <c r="B121" s="102">
        <v>0</v>
      </c>
      <c r="C121" s="13">
        <v>0</v>
      </c>
      <c r="D121" s="13"/>
      <c r="E121" s="43"/>
      <c r="F121" s="76"/>
      <c r="G121" s="77"/>
      <c r="H121" s="78"/>
      <c r="I121" s="41"/>
      <c r="K121" s="30"/>
      <c r="L121"/>
      <c r="M121" s="31"/>
      <c r="N121" s="35"/>
      <c r="O121"/>
      <c r="P121" s="56"/>
    </row>
    <row r="122" spans="1:16" ht="26.25" thickBot="1" x14ac:dyDescent="0.25">
      <c r="A122" s="5" t="s">
        <v>232</v>
      </c>
      <c r="B122" s="102">
        <v>0</v>
      </c>
      <c r="C122" s="13">
        <v>0</v>
      </c>
      <c r="D122" s="13"/>
      <c r="E122" s="13"/>
      <c r="F122" s="44"/>
      <c r="G122" s="41"/>
      <c r="H122" s="41"/>
      <c r="I122" s="41"/>
      <c r="K122" s="30"/>
      <c r="L122" s="44" t="s">
        <v>153</v>
      </c>
      <c r="M122"/>
      <c r="N122"/>
      <c r="O122" s="89">
        <v>200</v>
      </c>
      <c r="P122" s="56"/>
    </row>
    <row r="123" spans="1:16" x14ac:dyDescent="0.2">
      <c r="A123" s="15" t="s">
        <v>59</v>
      </c>
      <c r="B123" s="102">
        <v>0</v>
      </c>
      <c r="C123" s="13">
        <v>0</v>
      </c>
      <c r="D123" s="13"/>
      <c r="E123" s="43"/>
      <c r="F123" s="82"/>
      <c r="G123" s="86" t="s">
        <v>139</v>
      </c>
      <c r="H123" s="87" t="s">
        <v>140</v>
      </c>
      <c r="I123" s="41"/>
      <c r="K123" s="30"/>
      <c r="L123"/>
      <c r="M123" s="31"/>
      <c r="N123" s="35"/>
      <c r="O123"/>
      <c r="P123" s="56"/>
    </row>
    <row r="124" spans="1:16" ht="13.5" thickBot="1" x14ac:dyDescent="0.25">
      <c r="A124" s="5" t="s">
        <v>181</v>
      </c>
      <c r="B124" s="13">
        <f>H111*H112</f>
        <v>0</v>
      </c>
      <c r="C124" s="13">
        <v>0</v>
      </c>
      <c r="D124" s="13"/>
      <c r="E124" s="43"/>
      <c r="F124" s="83" t="s">
        <v>141</v>
      </c>
      <c r="G124" s="84">
        <f>SUM(B120:B124)-SUM(D112:D119)</f>
        <v>0</v>
      </c>
      <c r="H124" s="85">
        <f>SUM(C120:C124)-SUM(E112:E119)</f>
        <v>0</v>
      </c>
      <c r="I124" s="41"/>
      <c r="K124" s="30"/>
      <c r="L124"/>
      <c r="M124" s="31"/>
      <c r="N124" s="35"/>
      <c r="O124"/>
      <c r="P124" s="56"/>
    </row>
    <row r="125" spans="1:16" ht="13.5" thickBot="1" x14ac:dyDescent="0.25">
      <c r="A125" s="5"/>
      <c r="B125" s="13"/>
      <c r="C125" s="13"/>
      <c r="D125" s="13"/>
      <c r="E125" s="13"/>
      <c r="F125" s="31"/>
      <c r="G125" s="124"/>
      <c r="H125" s="124"/>
      <c r="I125" s="41"/>
      <c r="K125" s="30"/>
      <c r="L125" s="125" t="s">
        <v>202</v>
      </c>
      <c r="M125" s="129"/>
      <c r="N125" s="132"/>
      <c r="O125"/>
      <c r="P125" s="56"/>
    </row>
    <row r="126" spans="1:16" x14ac:dyDescent="0.2">
      <c r="A126" s="5"/>
      <c r="B126" s="13"/>
      <c r="C126" s="13"/>
      <c r="D126" s="13"/>
      <c r="E126" s="43"/>
      <c r="F126" s="79"/>
      <c r="G126" s="80"/>
      <c r="H126" s="81"/>
      <c r="I126" s="41"/>
      <c r="K126" s="30"/>
      <c r="L126"/>
      <c r="O126" s="64"/>
      <c r="P126" s="56"/>
    </row>
    <row r="127" spans="1:16" x14ac:dyDescent="0.2">
      <c r="A127" s="160" t="s">
        <v>257</v>
      </c>
      <c r="B127" s="162"/>
      <c r="C127" s="162"/>
      <c r="D127" s="3"/>
      <c r="E127" s="90"/>
      <c r="F127" s="47"/>
      <c r="G127" s="91" t="s">
        <v>154</v>
      </c>
      <c r="H127" s="110">
        <f>N135</f>
        <v>0</v>
      </c>
      <c r="I127" s="41"/>
      <c r="K127" s="30"/>
      <c r="L127"/>
      <c r="M127"/>
      <c r="N127" s="167" t="s">
        <v>151</v>
      </c>
      <c r="O127" s="36"/>
      <c r="P127" s="56"/>
    </row>
    <row r="128" spans="1:16" x14ac:dyDescent="0.2">
      <c r="A128" s="5" t="s">
        <v>36</v>
      </c>
      <c r="B128" s="13"/>
      <c r="C128" s="13"/>
      <c r="D128" s="102">
        <v>0</v>
      </c>
      <c r="E128" s="43">
        <v>0</v>
      </c>
      <c r="F128" s="47"/>
      <c r="G128" s="93" t="s">
        <v>155</v>
      </c>
      <c r="H128" s="111">
        <f>O137</f>
        <v>200</v>
      </c>
      <c r="I128" s="41"/>
      <c r="K128" s="30"/>
      <c r="L128"/>
      <c r="N128" s="149" t="s">
        <v>152</v>
      </c>
      <c r="O128"/>
      <c r="P128" s="56"/>
    </row>
    <row r="129" spans="1:16" x14ac:dyDescent="0.2">
      <c r="A129" s="5" t="s">
        <v>25</v>
      </c>
      <c r="B129" s="13"/>
      <c r="C129" s="13"/>
      <c r="D129" s="102">
        <v>0</v>
      </c>
      <c r="E129" s="43">
        <v>0</v>
      </c>
      <c r="F129" s="47" t="s">
        <v>138</v>
      </c>
      <c r="G129" s="45"/>
      <c r="H129" s="46"/>
      <c r="I129" s="41"/>
      <c r="K129" s="30"/>
      <c r="L129"/>
      <c r="M129" s="31"/>
      <c r="N129" s="35"/>
      <c r="O129"/>
      <c r="P129" s="56"/>
    </row>
    <row r="130" spans="1:16" x14ac:dyDescent="0.2">
      <c r="A130" s="5" t="s">
        <v>26</v>
      </c>
      <c r="B130" s="13"/>
      <c r="C130" s="13"/>
      <c r="D130" s="102">
        <v>0</v>
      </c>
      <c r="E130" s="43">
        <v>0</v>
      </c>
      <c r="F130" s="47" t="s">
        <v>233</v>
      </c>
      <c r="G130" s="45"/>
      <c r="H130" s="46"/>
      <c r="I130" s="41"/>
      <c r="K130" s="30"/>
      <c r="L130"/>
      <c r="M130" s="31" t="s">
        <v>110</v>
      </c>
      <c r="N130" s="58">
        <v>0</v>
      </c>
      <c r="O130" t="s">
        <v>188</v>
      </c>
      <c r="P130" s="56"/>
    </row>
    <row r="131" spans="1:16" x14ac:dyDescent="0.2">
      <c r="A131" s="5" t="s">
        <v>27</v>
      </c>
      <c r="B131" s="13"/>
      <c r="C131" s="13"/>
      <c r="D131" s="102">
        <v>0</v>
      </c>
      <c r="E131" s="43">
        <v>0</v>
      </c>
      <c r="F131" s="47" t="s">
        <v>182</v>
      </c>
      <c r="G131" s="48"/>
      <c r="H131" s="49"/>
      <c r="I131" s="41"/>
      <c r="K131" s="30"/>
      <c r="L131"/>
      <c r="M131" s="31" t="s">
        <v>111</v>
      </c>
      <c r="N131" s="58">
        <v>0</v>
      </c>
      <c r="O131" t="s">
        <v>188</v>
      </c>
      <c r="P131" s="56"/>
    </row>
    <row r="132" spans="1:16" x14ac:dyDescent="0.2">
      <c r="A132" s="5" t="s">
        <v>39</v>
      </c>
      <c r="B132" s="13"/>
      <c r="C132" s="13"/>
      <c r="D132" s="102">
        <v>0</v>
      </c>
      <c r="E132" s="43">
        <v>0</v>
      </c>
      <c r="F132" s="47" t="s">
        <v>18</v>
      </c>
      <c r="G132" s="48"/>
      <c r="H132" s="49"/>
      <c r="I132" s="41"/>
      <c r="K132" s="30"/>
      <c r="L132"/>
      <c r="M132" s="31" t="s">
        <v>112</v>
      </c>
      <c r="N132" s="58">
        <v>0</v>
      </c>
      <c r="O132" t="s">
        <v>188</v>
      </c>
      <c r="P132" s="56"/>
    </row>
    <row r="133" spans="1:16" x14ac:dyDescent="0.2">
      <c r="A133" s="5" t="s">
        <v>28</v>
      </c>
      <c r="B133" s="13"/>
      <c r="C133" s="13"/>
      <c r="D133" s="102">
        <v>0</v>
      </c>
      <c r="E133" s="43">
        <v>0</v>
      </c>
      <c r="F133" s="47"/>
      <c r="G133" s="48"/>
      <c r="H133" s="49"/>
      <c r="I133" s="41"/>
      <c r="K133" s="30"/>
      <c r="L133"/>
      <c r="M133" s="31" t="s">
        <v>113</v>
      </c>
      <c r="N133" s="88">
        <v>0</v>
      </c>
      <c r="O133" t="s">
        <v>188</v>
      </c>
      <c r="P133" s="56"/>
    </row>
    <row r="134" spans="1:16" x14ac:dyDescent="0.2">
      <c r="A134" s="5" t="s">
        <v>230</v>
      </c>
      <c r="B134" s="13"/>
      <c r="C134" s="13"/>
      <c r="D134" s="102">
        <v>0</v>
      </c>
      <c r="E134" s="43">
        <v>0</v>
      </c>
      <c r="F134" s="47"/>
      <c r="G134" s="48"/>
      <c r="H134" s="49"/>
      <c r="I134" s="41"/>
      <c r="K134" s="30"/>
      <c r="L134"/>
      <c r="M134" s="31"/>
      <c r="N134" s="58"/>
      <c r="O134"/>
      <c r="P134" s="56"/>
    </row>
    <row r="135" spans="1:16" ht="13.5" thickBot="1" x14ac:dyDescent="0.25">
      <c r="A135" s="5" t="s">
        <v>54</v>
      </c>
      <c r="B135" s="13"/>
      <c r="C135" s="13"/>
      <c r="D135" s="102">
        <v>0</v>
      </c>
      <c r="E135" s="43">
        <v>0</v>
      </c>
      <c r="F135" s="47" t="s">
        <v>80</v>
      </c>
      <c r="G135" s="48"/>
      <c r="H135" s="49"/>
      <c r="I135" s="41"/>
      <c r="K135" s="30"/>
      <c r="L135"/>
      <c r="M135" s="31"/>
      <c r="N135" s="151">
        <f>SUM(N130:N133)</f>
        <v>0</v>
      </c>
      <c r="O135"/>
      <c r="P135" s="56"/>
    </row>
    <row r="136" spans="1:16" ht="13.5" thickTop="1" x14ac:dyDescent="0.2">
      <c r="A136" s="5" t="s">
        <v>179</v>
      </c>
      <c r="B136" s="102">
        <v>0</v>
      </c>
      <c r="C136" s="13">
        <v>0</v>
      </c>
      <c r="D136" s="13"/>
      <c r="E136" s="43"/>
      <c r="F136" s="47"/>
      <c r="G136" s="48"/>
      <c r="H136" s="49"/>
      <c r="I136" s="41"/>
      <c r="K136" s="30"/>
      <c r="L136"/>
      <c r="M136" s="31"/>
      <c r="N136" s="35"/>
      <c r="O136"/>
      <c r="P136" s="56"/>
    </row>
    <row r="137" spans="1:16" x14ac:dyDescent="0.2">
      <c r="A137" s="5" t="s">
        <v>180</v>
      </c>
      <c r="B137" s="102">
        <v>0</v>
      </c>
      <c r="C137" s="13">
        <v>0</v>
      </c>
      <c r="D137" s="13"/>
      <c r="E137" s="43"/>
      <c r="F137" s="76"/>
      <c r="G137" s="77"/>
      <c r="H137" s="78"/>
      <c r="I137" s="41"/>
      <c r="K137" s="30"/>
      <c r="L137" s="44" t="s">
        <v>153</v>
      </c>
      <c r="M137"/>
      <c r="N137"/>
      <c r="O137" s="89">
        <v>200</v>
      </c>
      <c r="P137" s="56"/>
    </row>
    <row r="138" spans="1:16" ht="26.25" thickBot="1" x14ac:dyDescent="0.25">
      <c r="A138" s="5" t="s">
        <v>232</v>
      </c>
      <c r="B138" s="102">
        <v>0</v>
      </c>
      <c r="C138" s="13">
        <v>0</v>
      </c>
      <c r="D138" s="13"/>
      <c r="E138" s="13"/>
      <c r="F138" s="44"/>
      <c r="G138" s="41"/>
      <c r="H138" s="41"/>
      <c r="I138" s="41"/>
      <c r="K138" s="30"/>
      <c r="P138" s="29"/>
    </row>
    <row r="139" spans="1:16" x14ac:dyDescent="0.2">
      <c r="A139" s="15" t="s">
        <v>59</v>
      </c>
      <c r="B139" s="102">
        <v>0</v>
      </c>
      <c r="C139" s="13">
        <v>0</v>
      </c>
      <c r="D139" s="13"/>
      <c r="E139" s="43"/>
      <c r="F139" s="82"/>
      <c r="G139" s="86" t="s">
        <v>139</v>
      </c>
      <c r="H139" s="87" t="s">
        <v>140</v>
      </c>
      <c r="I139" s="41"/>
      <c r="K139" s="30"/>
      <c r="P139" s="29"/>
    </row>
    <row r="140" spans="1:16" ht="13.5" thickBot="1" x14ac:dyDescent="0.25">
      <c r="A140" s="5" t="s">
        <v>181</v>
      </c>
      <c r="B140" s="13">
        <f>H127*H128</f>
        <v>0</v>
      </c>
      <c r="C140" s="13">
        <v>0</v>
      </c>
      <c r="D140" s="13"/>
      <c r="E140" s="43"/>
      <c r="F140" s="83" t="s">
        <v>141</v>
      </c>
      <c r="G140" s="84">
        <f>SUM(B136:B140)-SUM(D128:D135)</f>
        <v>0</v>
      </c>
      <c r="H140" s="85">
        <f>SUM(C136:C140)-SUM(E128:E135)</f>
        <v>0</v>
      </c>
      <c r="I140" s="41"/>
      <c r="K140" s="30"/>
      <c r="P140" s="29"/>
    </row>
    <row r="141" spans="1:16" x14ac:dyDescent="0.2">
      <c r="A141" s="5"/>
      <c r="B141" s="13"/>
      <c r="C141" s="13"/>
      <c r="D141" s="13"/>
      <c r="E141" s="43"/>
      <c r="F141" s="79"/>
      <c r="G141" s="80"/>
      <c r="H141" s="81"/>
      <c r="I141" s="41"/>
      <c r="K141" s="30"/>
      <c r="P141" s="29"/>
    </row>
    <row r="142" spans="1:16" x14ac:dyDescent="0.2">
      <c r="A142" s="5"/>
      <c r="B142" s="13"/>
      <c r="C142" s="13"/>
      <c r="D142" s="13"/>
      <c r="E142" s="43"/>
      <c r="F142" s="79"/>
      <c r="G142" s="80"/>
      <c r="H142" s="81"/>
      <c r="I142" s="41"/>
      <c r="K142" s="30"/>
      <c r="P142" s="29"/>
    </row>
    <row r="143" spans="1:16" x14ac:dyDescent="0.2">
      <c r="A143" s="163" t="s">
        <v>124</v>
      </c>
      <c r="B143" s="102">
        <v>0</v>
      </c>
      <c r="C143" s="13">
        <v>0</v>
      </c>
      <c r="D143" s="2"/>
      <c r="E143" s="42"/>
      <c r="F143" s="47" t="s">
        <v>183</v>
      </c>
      <c r="G143" s="45"/>
      <c r="H143" s="46"/>
      <c r="I143" s="41"/>
      <c r="K143" s="30"/>
      <c r="P143" s="29"/>
    </row>
    <row r="144" spans="1:16" x14ac:dyDescent="0.2">
      <c r="A144" s="96"/>
      <c r="B144" s="13"/>
      <c r="C144" s="13"/>
      <c r="D144" s="2"/>
      <c r="E144" s="42"/>
      <c r="F144" s="50"/>
      <c r="G144" s="45"/>
      <c r="H144" s="46"/>
      <c r="K144" s="30"/>
      <c r="P144" s="56"/>
    </row>
    <row r="145" spans="1:16" x14ac:dyDescent="0.2">
      <c r="A145" s="163" t="s">
        <v>184</v>
      </c>
      <c r="B145" s="102">
        <v>0</v>
      </c>
      <c r="C145" s="13">
        <v>0</v>
      </c>
      <c r="D145" s="2"/>
      <c r="E145" s="42"/>
      <c r="F145" s="47"/>
      <c r="G145" s="45"/>
      <c r="H145" s="46"/>
      <c r="K145" s="30"/>
      <c r="P145" s="29"/>
    </row>
    <row r="146" spans="1:16" ht="13.5" thickBot="1" x14ac:dyDescent="0.25">
      <c r="A146" s="134"/>
      <c r="B146" s="135"/>
      <c r="C146" s="135"/>
      <c r="D146" s="135"/>
      <c r="E146" s="136"/>
      <c r="F146" s="50"/>
      <c r="G146" s="45"/>
      <c r="H146" s="46"/>
      <c r="K146" s="30"/>
      <c r="P146" s="29"/>
    </row>
    <row r="147" spans="1:16" ht="18.75" thickBot="1" x14ac:dyDescent="0.3">
      <c r="A147" s="139" t="s">
        <v>43</v>
      </c>
      <c r="B147" s="140">
        <f>SUM(B5:B146)</f>
        <v>44250</v>
      </c>
      <c r="C147" s="140">
        <f>SUM(C5:C146)</f>
        <v>0</v>
      </c>
      <c r="D147" s="140">
        <f>SUM(D5:D146)</f>
        <v>44350</v>
      </c>
      <c r="E147" s="141">
        <f>SUM(E5:E146)</f>
        <v>0</v>
      </c>
      <c r="F147" s="133"/>
      <c r="G147" s="45"/>
      <c r="H147" s="46"/>
      <c r="K147" s="30"/>
      <c r="P147" s="29"/>
    </row>
    <row r="148" spans="1:16" ht="18.75" thickBot="1" x14ac:dyDescent="0.3">
      <c r="A148" s="143"/>
      <c r="B148" s="144"/>
      <c r="C148" s="137"/>
      <c r="D148" s="137"/>
      <c r="E148" s="138"/>
      <c r="F148" s="50"/>
      <c r="G148" s="45"/>
      <c r="H148" s="46"/>
      <c r="K148" s="30"/>
      <c r="P148" s="29"/>
    </row>
    <row r="149" spans="1:16" ht="32.25" thickBot="1" x14ac:dyDescent="0.3">
      <c r="A149" s="145" t="s">
        <v>142</v>
      </c>
      <c r="B149" s="141">
        <f>B147-D147</f>
        <v>-100</v>
      </c>
      <c r="C149" s="142"/>
      <c r="D149" s="19"/>
      <c r="E149" s="42"/>
      <c r="F149" s="52"/>
      <c r="G149" s="53"/>
      <c r="H149" s="54"/>
      <c r="K149" s="55"/>
      <c r="L149" s="94"/>
      <c r="M149" s="94"/>
      <c r="N149" s="94"/>
      <c r="O149" s="94"/>
      <c r="P149" s="95"/>
    </row>
    <row r="150" spans="1:16" x14ac:dyDescent="0.2">
      <c r="I150" s="51"/>
    </row>
    <row r="152" spans="1:16" x14ac:dyDescent="0.2">
      <c r="C152" s="195" t="s">
        <v>285</v>
      </c>
      <c r="D152" s="195" t="s">
        <v>286</v>
      </c>
    </row>
    <row r="155" spans="1:16" x14ac:dyDescent="0.2">
      <c r="A155" s="190" t="s">
        <v>284</v>
      </c>
      <c r="B155" s="190"/>
      <c r="C155" s="21">
        <f>B147</f>
        <v>44250</v>
      </c>
      <c r="D155" s="21">
        <f>D147</f>
        <v>44350</v>
      </c>
    </row>
    <row r="156" spans="1:16" x14ac:dyDescent="0.2">
      <c r="A156" s="21"/>
    </row>
    <row r="157" spans="1:16" x14ac:dyDescent="0.2">
      <c r="A157" s="21"/>
    </row>
    <row r="158" spans="1:16" x14ac:dyDescent="0.2">
      <c r="A158" s="191" t="s">
        <v>288</v>
      </c>
      <c r="B158" s="191"/>
      <c r="C158" s="21">
        <v>600</v>
      </c>
      <c r="D158" s="21">
        <v>600</v>
      </c>
    </row>
    <row r="159" spans="1:16" x14ac:dyDescent="0.2">
      <c r="A159" s="191" t="s">
        <v>289</v>
      </c>
      <c r="B159" s="191"/>
      <c r="C159" s="21">
        <v>1700</v>
      </c>
      <c r="D159" s="21">
        <v>1700</v>
      </c>
    </row>
    <row r="160" spans="1:16" x14ac:dyDescent="0.2">
      <c r="A160" s="192"/>
      <c r="B160" s="192"/>
      <c r="C160" s="193"/>
      <c r="D160" s="193"/>
    </row>
    <row r="161" spans="1:6" x14ac:dyDescent="0.2">
      <c r="A161" s="192"/>
      <c r="B161" s="192"/>
    </row>
    <row r="162" spans="1:6" ht="26.25" thickBot="1" x14ac:dyDescent="0.25">
      <c r="A162" s="190" t="s">
        <v>287</v>
      </c>
      <c r="B162" s="190"/>
      <c r="C162" s="194">
        <f>SUM(C155:C160)</f>
        <v>46550</v>
      </c>
      <c r="D162" s="194">
        <f>SUM(D155:D160)</f>
        <v>46650</v>
      </c>
      <c r="F162"/>
    </row>
    <row r="163" spans="1:6" ht="13.5" thickTop="1" x14ac:dyDescent="0.2">
      <c r="F163"/>
    </row>
    <row r="164" spans="1:6" x14ac:dyDescent="0.2">
      <c r="F164"/>
    </row>
    <row r="165" spans="1:6" x14ac:dyDescent="0.2">
      <c r="F165"/>
    </row>
    <row r="166" spans="1:6" x14ac:dyDescent="0.2">
      <c r="F166"/>
    </row>
    <row r="167" spans="1:6" x14ac:dyDescent="0.2">
      <c r="F167"/>
    </row>
    <row r="168" spans="1:6" x14ac:dyDescent="0.2">
      <c r="F168"/>
    </row>
    <row r="169" spans="1:6" x14ac:dyDescent="0.2">
      <c r="F169"/>
    </row>
    <row r="170" spans="1:6" x14ac:dyDescent="0.2">
      <c r="F170"/>
    </row>
    <row r="171" spans="1:6" x14ac:dyDescent="0.2">
      <c r="F171"/>
    </row>
    <row r="172" spans="1:6" x14ac:dyDescent="0.2">
      <c r="F172"/>
    </row>
    <row r="173" spans="1:6" x14ac:dyDescent="0.2">
      <c r="F173"/>
    </row>
    <row r="174" spans="1:6" x14ac:dyDescent="0.2">
      <c r="F174"/>
    </row>
    <row r="175" spans="1:6" x14ac:dyDescent="0.2">
      <c r="F175"/>
    </row>
    <row r="176" spans="1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</sheetData>
  <mergeCells count="3">
    <mergeCell ref="D3:E3"/>
    <mergeCell ref="F4:H4"/>
    <mergeCell ref="A1:H1"/>
  </mergeCells>
  <pageMargins left="0.75" right="0.75" top="1" bottom="1" header="0.5" footer="0.5"/>
  <pageSetup scale="67" orientation="portrait" r:id="rId1"/>
  <headerFooter>
    <oddFooter>Page &amp;P of &amp;N</oddFooter>
  </headerFooter>
  <rowBreaks count="2" manualBreakCount="2">
    <brk id="54" max="16" man="1"/>
    <brk id="110" max="16" man="1"/>
  </rowBreaks>
  <colBreaks count="1" manualBreakCount="1">
    <brk id="8" max="10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6060A03AEBF40BBCFD9666ADA029C" ma:contentTypeVersion="13" ma:contentTypeDescription="Create a new document." ma:contentTypeScope="" ma:versionID="0d288d2f4685c974c7e355d7bcaa50bc">
  <xsd:schema xmlns:xsd="http://www.w3.org/2001/XMLSchema" xmlns:xs="http://www.w3.org/2001/XMLSchema" xmlns:p="http://schemas.microsoft.com/office/2006/metadata/properties" xmlns:ns1="http://schemas.microsoft.com/sharepoint/v3" xmlns:ns3="32fdf694-7ca6-46f0-9229-d7e2ff41f8d1" xmlns:ns4="603201ce-d42d-4f0d-aac4-aa983040aded" targetNamespace="http://schemas.microsoft.com/office/2006/metadata/properties" ma:root="true" ma:fieldsID="0456fbd277f84b7c793cac31e46c42ab" ns1:_="" ns3:_="" ns4:_="">
    <xsd:import namespace="http://schemas.microsoft.com/sharepoint/v3"/>
    <xsd:import namespace="32fdf694-7ca6-46f0-9229-d7e2ff41f8d1"/>
    <xsd:import namespace="603201ce-d42d-4f0d-aac4-aa983040ad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df694-7ca6-46f0-9229-d7e2ff41f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201ce-d42d-4f0d-aac4-aa983040a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A685C-D8CC-41B1-9A4C-EA1E119A0C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CA86139-3F3D-4BE7-904E-FA9B9F57F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7C710-1A58-4181-BFE8-98F667025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fdf694-7ca6-46f0-9229-d7e2ff41f8d1"/>
    <ds:schemaRef ds:uri="603201ce-d42d-4f0d-aac4-aa983040a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Budget</vt:lpstr>
      <vt:lpstr>Budget V2</vt:lpstr>
      <vt:lpstr>Budget V3</vt:lpstr>
      <vt:lpstr>Budget V4</vt:lpstr>
      <vt:lpstr>2025 - 2026 Final</vt:lpstr>
      <vt:lpstr>2024 - 2025 Final </vt:lpstr>
      <vt:lpstr>2023 - 2024 Final</vt:lpstr>
      <vt:lpstr>2021 - 2022 Final</vt:lpstr>
      <vt:lpstr>2019 - 2020 Final</vt:lpstr>
      <vt:lpstr>2018 - 2019 Final</vt:lpstr>
      <vt:lpstr>'2019 - 2020 Final'!Print_Area</vt:lpstr>
      <vt:lpstr>'2021 - 2022 Final'!Print_Area</vt:lpstr>
      <vt:lpstr>'2023 - 2024 Final'!Print_Area</vt:lpstr>
      <vt:lpstr>'2024 - 2025 Final '!Print_Area</vt:lpstr>
      <vt:lpstr>'2025 - 2026 Final'!Print_Area</vt:lpstr>
      <vt:lpstr>'2019 - 2020 Final'!Print_Titles</vt:lpstr>
      <vt:lpstr>'2021 - 2022 Final'!Print_Titles</vt:lpstr>
      <vt:lpstr>'2023 - 2024 Final'!Print_Titles</vt:lpstr>
      <vt:lpstr>'2024 - 2025 Final '!Print_Titles</vt:lpstr>
      <vt:lpstr>'2025 - 2026 Final'!Print_Titles</vt:lpstr>
      <vt:lpstr>Budget!Print_Titles</vt:lpstr>
      <vt:lpstr>'Budget V2'!Print_Titles</vt:lpstr>
      <vt:lpstr>'Budget V3'!Print_Titles</vt:lpstr>
      <vt:lpstr>'Budget V4'!Print_Titles</vt:lpstr>
    </vt:vector>
  </TitlesOfParts>
  <Company>Thrivent Financial for Lutherans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Bogatitus</dc:creator>
  <cp:lastModifiedBy>Matt Cooper</cp:lastModifiedBy>
  <cp:lastPrinted>2025-07-17T14:59:24Z</cp:lastPrinted>
  <dcterms:created xsi:type="dcterms:W3CDTF">2010-09-07T19:49:05Z</dcterms:created>
  <dcterms:modified xsi:type="dcterms:W3CDTF">2025-07-17T14:59:32Z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0x010100D226060A03AEBF40BBCFD9666ADA029C</vt:lpwstr>
  </property>
</Properties>
</file>