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-60" yWindow="11800" windowWidth="50660" windowHeight="16120" tabRatio="500"/>
  </bookViews>
  <sheets>
    <sheet name="Dibs_Reconciliation_report" sheetId="1" r:id="rId1"/>
    <sheet name="DibsInf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P29" i="1"/>
  <c r="Q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Q38" i="1"/>
  <c r="P38" i="1"/>
  <c r="N38" i="1"/>
  <c r="M38" i="1"/>
  <c r="G12" i="2"/>
  <c r="G38" i="1"/>
  <c r="F38" i="1"/>
  <c r="Q37" i="1"/>
  <c r="P37" i="1"/>
  <c r="N37" i="1"/>
  <c r="M37" i="1"/>
  <c r="G37" i="1"/>
  <c r="F37" i="1"/>
  <c r="G11" i="2"/>
  <c r="Q36" i="1"/>
  <c r="P36" i="1"/>
  <c r="N36" i="1"/>
  <c r="M36" i="1"/>
  <c r="G36" i="1"/>
  <c r="F36" i="1"/>
  <c r="G10" i="2"/>
  <c r="Q35" i="1"/>
  <c r="P35" i="1"/>
  <c r="N35" i="1"/>
  <c r="M35" i="1"/>
  <c r="G9" i="2"/>
  <c r="G35" i="1"/>
  <c r="F35" i="1"/>
  <c r="Q34" i="1"/>
  <c r="P34" i="1"/>
  <c r="N34" i="1"/>
  <c r="M34" i="1"/>
  <c r="G8" i="2"/>
  <c r="G34" i="1"/>
  <c r="F34" i="1"/>
  <c r="A12" i="2"/>
  <c r="A11" i="2"/>
  <c r="A10" i="2"/>
  <c r="A9" i="2"/>
  <c r="A8" i="2"/>
  <c r="A7" i="2"/>
  <c r="A6" i="2"/>
  <c r="A5" i="2"/>
  <c r="A4" i="2"/>
  <c r="A3" i="2"/>
  <c r="A2" i="2"/>
  <c r="Q33" i="1"/>
  <c r="P33" i="1"/>
  <c r="N33" i="1"/>
  <c r="M33" i="1"/>
  <c r="G33" i="1"/>
  <c r="F33" i="1"/>
  <c r="Q32" i="1"/>
  <c r="P32" i="1"/>
  <c r="N32" i="1"/>
  <c r="M32" i="1"/>
  <c r="G32" i="1"/>
  <c r="F32" i="1"/>
  <c r="Q31" i="1"/>
  <c r="P31" i="1"/>
  <c r="Q30" i="1"/>
  <c r="P30" i="1"/>
  <c r="N31" i="1"/>
  <c r="M31" i="1"/>
  <c r="G31" i="1"/>
  <c r="F31" i="1"/>
  <c r="N30" i="1"/>
  <c r="M30" i="1"/>
  <c r="G30" i="1"/>
  <c r="F30" i="1"/>
  <c r="N29" i="1"/>
  <c r="M29" i="1"/>
  <c r="F29" i="1"/>
  <c r="G29" i="1"/>
  <c r="A38" i="1"/>
  <c r="B38" i="1"/>
  <c r="C38" i="1"/>
  <c r="D38" i="1"/>
  <c r="E38" i="1"/>
  <c r="A37" i="1"/>
  <c r="B37" i="1"/>
  <c r="C37" i="1"/>
  <c r="D37" i="1"/>
  <c r="E37" i="1"/>
  <c r="A36" i="1"/>
  <c r="B36" i="1"/>
  <c r="C36" i="1"/>
  <c r="D36" i="1"/>
  <c r="E36" i="1"/>
  <c r="A35" i="1"/>
  <c r="B35" i="1"/>
  <c r="C35" i="1"/>
  <c r="D35" i="1"/>
  <c r="E35" i="1"/>
  <c r="A34" i="1"/>
  <c r="B34" i="1"/>
  <c r="C34" i="1"/>
  <c r="D34" i="1"/>
  <c r="E34" i="1"/>
  <c r="A33" i="1"/>
  <c r="B33" i="1"/>
  <c r="C33" i="1"/>
  <c r="D33" i="1"/>
  <c r="E33" i="1"/>
  <c r="A32" i="1"/>
  <c r="B32" i="1"/>
  <c r="C32" i="1"/>
  <c r="D32" i="1"/>
  <c r="E32" i="1"/>
  <c r="A31" i="1"/>
  <c r="B31" i="1"/>
  <c r="C31" i="1"/>
  <c r="D31" i="1"/>
  <c r="E31" i="1"/>
  <c r="A30" i="1"/>
  <c r="B30" i="1"/>
  <c r="C30" i="1"/>
  <c r="D30" i="1"/>
  <c r="E30" i="1"/>
  <c r="A29" i="1"/>
  <c r="B29" i="1"/>
  <c r="C29" i="1"/>
  <c r="D29" i="1"/>
  <c r="E29" i="1"/>
  <c r="A28" i="1"/>
  <c r="B28" i="1"/>
  <c r="C28" i="1"/>
  <c r="D28" i="1"/>
  <c r="E28" i="1"/>
  <c r="A27" i="1"/>
  <c r="B27" i="1"/>
  <c r="C27" i="1"/>
  <c r="D27" i="1"/>
  <c r="E27" i="1"/>
  <c r="A26" i="1"/>
  <c r="B26" i="1"/>
  <c r="C26" i="1"/>
  <c r="D26" i="1"/>
  <c r="E26" i="1"/>
  <c r="A25" i="1"/>
  <c r="B25" i="1"/>
  <c r="C25" i="1"/>
  <c r="D25" i="1"/>
  <c r="E25" i="1"/>
  <c r="A24" i="1"/>
  <c r="B24" i="1"/>
  <c r="C24" i="1"/>
  <c r="D24" i="1"/>
  <c r="E24" i="1"/>
  <c r="A23" i="1"/>
  <c r="B23" i="1"/>
  <c r="C23" i="1"/>
  <c r="D23" i="1"/>
  <c r="E23" i="1"/>
  <c r="A22" i="1"/>
  <c r="B22" i="1"/>
  <c r="C22" i="1"/>
  <c r="D22" i="1"/>
  <c r="E22" i="1"/>
  <c r="A21" i="1"/>
  <c r="B21" i="1"/>
  <c r="C21" i="1"/>
  <c r="D21" i="1"/>
  <c r="E21" i="1"/>
  <c r="A20" i="1"/>
  <c r="B20" i="1"/>
  <c r="C20" i="1"/>
  <c r="D20" i="1"/>
  <c r="E20" i="1"/>
  <c r="A19" i="1"/>
  <c r="B19" i="1"/>
  <c r="C19" i="1"/>
  <c r="D19" i="1"/>
  <c r="E19" i="1"/>
  <c r="A18" i="1"/>
  <c r="B18" i="1"/>
  <c r="C18" i="1"/>
  <c r="D18" i="1"/>
  <c r="E18" i="1"/>
  <c r="E12" i="1"/>
  <c r="E13" i="1"/>
  <c r="E14" i="1"/>
  <c r="E15" i="1"/>
  <c r="W11" i="1"/>
  <c r="F13" i="1"/>
  <c r="F12" i="1"/>
</calcChain>
</file>

<file path=xl/sharedStrings.xml><?xml version="1.0" encoding="utf-8"?>
<sst xmlns="http://schemas.openxmlformats.org/spreadsheetml/2006/main" count="283" uniqueCount="93">
  <si>
    <t>athlete_1_first_name</t>
  </si>
  <si>
    <t>athlete_1_last_name</t>
  </si>
  <si>
    <t>League Age</t>
  </si>
  <si>
    <t>Division Selection</t>
  </si>
  <si>
    <t>Account Email</t>
  </si>
  <si>
    <t>Rostered Team</t>
  </si>
  <si>
    <t>Rostered League</t>
  </si>
  <si>
    <t>guardian_1_first_name</t>
  </si>
  <si>
    <t>guardian_1_last_name</t>
  </si>
  <si>
    <t>guardian_1_email_1</t>
  </si>
  <si>
    <t>guardian_2_first_name</t>
  </si>
  <si>
    <t>guardian_2_last_name</t>
  </si>
  <si>
    <t>guardian_2_email_1</t>
  </si>
  <si>
    <t>Electronic Signature ( Parent)</t>
  </si>
  <si>
    <t>Volunteer Signature</t>
  </si>
  <si>
    <t>Volunteer options</t>
  </si>
  <si>
    <t>Entry Status</t>
  </si>
  <si>
    <t>Gross</t>
  </si>
  <si>
    <t>Farm</t>
  </si>
  <si>
    <t>Iron Pigs Spring 2017</t>
  </si>
  <si>
    <t>I have read and agree to the terms above</t>
  </si>
  <si>
    <t>I agree to volunteer 10hrs to this organization</t>
  </si>
  <si>
    <t>Active</t>
  </si>
  <si>
    <t>Tee-Ball</t>
  </si>
  <si>
    <t>Storm Spring 2017</t>
  </si>
  <si>
    <t>Minor A</t>
  </si>
  <si>
    <t>Brewers Spring 2017</t>
  </si>
  <si>
    <t>Minor B</t>
  </si>
  <si>
    <t>River Cats Spring 2017</t>
  </si>
  <si>
    <t>Rockhounds Spring 2017</t>
  </si>
  <si>
    <t>Giants Spring 2017</t>
  </si>
  <si>
    <t>Blue Rocks Spring 2017</t>
  </si>
  <si>
    <t>River Bandits Spring 2017</t>
  </si>
  <si>
    <t>Hooks Spring 2017</t>
  </si>
  <si>
    <t>Majors</t>
  </si>
  <si>
    <t>Juniors</t>
  </si>
  <si>
    <t>Angels Spring 2017</t>
  </si>
  <si>
    <t>Mudcats Spring 2017</t>
  </si>
  <si>
    <t>Intermediate</t>
  </si>
  <si>
    <t>Grasshoppers Spring 2017</t>
  </si>
  <si>
    <t>Knights Spring 2017</t>
  </si>
  <si>
    <t>Mauraders Spring 2017</t>
  </si>
  <si>
    <t>Royals Spring 2017</t>
  </si>
  <si>
    <t>First Name</t>
  </si>
  <si>
    <t>Last Name</t>
  </si>
  <si>
    <t>Credits Completed</t>
  </si>
  <si>
    <t>Completed</t>
  </si>
  <si>
    <t>Credits Needed</t>
  </si>
  <si>
    <t>-</t>
  </si>
  <si>
    <t>Player</t>
  </si>
  <si>
    <t>Lookup</t>
  </si>
  <si>
    <t>Total Hours</t>
  </si>
  <si>
    <t>Short Hours</t>
  </si>
  <si>
    <t>Number of Buyouts</t>
  </si>
  <si>
    <t>Number</t>
  </si>
  <si>
    <t>Collections</t>
  </si>
  <si>
    <t>Families Short of Volunteer Hours</t>
  </si>
  <si>
    <t>Date:</t>
  </si>
  <si>
    <t>Note: Invoices will have to be consolidated over multiple players. As a result, the total number short will be less than stated.</t>
  </si>
  <si>
    <t>Method: A dibs report is pulled and the results are posted into the 'DibsInfo' tab. Then a registration report is run containing players and guardians</t>
  </si>
  <si>
    <t>The information is cross referenced using vlookup to get the 'total hours' for a family. This will allow us to notify parents that invoices are coming,</t>
  </si>
  <si>
    <t>and create the invoices for those families who fell short of the hours and did not engage in reconciliation.</t>
  </si>
  <si>
    <t>Adjusted</t>
  </si>
  <si>
    <t>Notes</t>
  </si>
  <si>
    <t>Half season - was on BHS Freshman</t>
  </si>
  <si>
    <t>Number of Short Hours</t>
  </si>
  <si>
    <t>Guardian 1</t>
  </si>
  <si>
    <t>Guardian 2</t>
  </si>
  <si>
    <t>Number of Qualified</t>
  </si>
  <si>
    <t>Total</t>
  </si>
  <si>
    <t>N/A</t>
  </si>
  <si>
    <t>test.test@test.com</t>
  </si>
  <si>
    <t>I choose to Buyout my time</t>
  </si>
  <si>
    <t>Guardian 1 First 30</t>
  </si>
  <si>
    <t>Guardian 1 Last 30</t>
  </si>
  <si>
    <t>Guardian 2 First 31</t>
  </si>
  <si>
    <t>Guardian 2 Last 31</t>
  </si>
  <si>
    <t>Guardian 1 First 32</t>
  </si>
  <si>
    <t>Guardian 1 Last 32</t>
  </si>
  <si>
    <t>Player First 33</t>
  </si>
  <si>
    <t>Player Last 33</t>
  </si>
  <si>
    <t>Guardian 2 First 6</t>
  </si>
  <si>
    <t>Guardian 2 Last 6</t>
  </si>
  <si>
    <t>Guardian 1 First 34</t>
  </si>
  <si>
    <t>Guardian 1 Last 34</t>
  </si>
  <si>
    <t>Guardian 1 First 35</t>
  </si>
  <si>
    <t>Guardian 1 Last 35</t>
  </si>
  <si>
    <t>Guardian 1 First 36</t>
  </si>
  <si>
    <t>Guardian 1 Last 36</t>
  </si>
  <si>
    <t>Guardian 1 First 37</t>
  </si>
  <si>
    <t>Guardian 1 Last 37</t>
  </si>
  <si>
    <t>Guardian 1 First 38</t>
  </si>
  <si>
    <t>Guardian 1 Last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</si>
</sst>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</cellXfs>
  <cellStyles count="1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topLeftCell="A6" workbookViewId="0">
      <selection activeCell="P17" sqref="P17"/>
    </sheetView>
  </sheetViews>
  <sheetFormatPr baseColWidth="10" defaultRowHeight="15" x14ac:dyDescent="0"/>
  <cols>
    <col min="1" max="1" width="9.33203125" customWidth="1"/>
    <col min="2" max="3" width="10.33203125" bestFit="1" customWidth="1"/>
    <col min="4" max="4" width="12.83203125" customWidth="1"/>
    <col min="5" max="5" width="15.5" customWidth="1"/>
    <col min="6" max="6" width="19.1640625" bestFit="1" customWidth="1"/>
    <col min="7" max="7" width="18.83203125" bestFit="1" customWidth="1"/>
    <col min="9" max="9" width="16" bestFit="1" customWidth="1"/>
    <col min="10" max="10" width="16.83203125" bestFit="1" customWidth="1"/>
    <col min="11" max="11" width="24.83203125" bestFit="1" customWidth="1"/>
    <col min="12" max="12" width="17.1640625" bestFit="1" customWidth="1"/>
    <col min="13" max="13" width="20.6640625" bestFit="1" customWidth="1"/>
    <col min="14" max="14" width="20.1640625" bestFit="1" customWidth="1"/>
    <col min="15" max="15" width="18.1640625" bestFit="1" customWidth="1"/>
    <col min="18" max="18" width="18.1640625" bestFit="1" customWidth="1"/>
    <col min="20" max="20" width="23.6640625" bestFit="1" customWidth="1"/>
    <col min="23" max="23" width="12" bestFit="1" customWidth="1"/>
    <col min="24" max="24" width="31.1640625" bestFit="1" customWidth="1"/>
  </cols>
  <sheetData>
    <row r="1" spans="1:23" ht="25">
      <c r="A1" s="11" t="s">
        <v>56</v>
      </c>
      <c r="B1" s="11"/>
      <c r="C1" s="11"/>
      <c r="D1" s="11"/>
      <c r="E1" s="11"/>
      <c r="F1" s="11"/>
    </row>
    <row r="3" spans="1:23">
      <c r="A3" s="2" t="s">
        <v>57</v>
      </c>
      <c r="B3" s="6">
        <v>41470</v>
      </c>
    </row>
    <row r="5" spans="1:23">
      <c r="A5" t="s">
        <v>58</v>
      </c>
    </row>
    <row r="7" spans="1:23">
      <c r="A7" t="s">
        <v>59</v>
      </c>
    </row>
    <row r="8" spans="1:23">
      <c r="A8" t="s">
        <v>60</v>
      </c>
    </row>
    <row r="9" spans="1:23">
      <c r="A9" t="s">
        <v>61</v>
      </c>
    </row>
    <row r="11" spans="1:23">
      <c r="E11" s="4" t="s">
        <v>54</v>
      </c>
      <c r="F11" s="8" t="s">
        <v>55</v>
      </c>
      <c r="W11" s="1">
        <f>SUM(W18:W38)</f>
        <v>4765</v>
      </c>
    </row>
    <row r="12" spans="1:23">
      <c r="C12" s="10" t="s">
        <v>53</v>
      </c>
      <c r="D12" s="10"/>
      <c r="E12" s="3">
        <f>COUNTIF(E18:E38,"Buyout")</f>
        <v>4</v>
      </c>
      <c r="F12" s="9">
        <f>E12*200</f>
        <v>800</v>
      </c>
    </row>
    <row r="13" spans="1:23">
      <c r="C13" s="10" t="s">
        <v>65</v>
      </c>
      <c r="D13" s="10"/>
      <c r="E13" s="3">
        <f>COUNTIF(E18:E38,"&gt;0")</f>
        <v>12</v>
      </c>
      <c r="F13" s="9">
        <f>E13*150</f>
        <v>1800</v>
      </c>
    </row>
    <row r="14" spans="1:23">
      <c r="C14" s="10" t="s">
        <v>68</v>
      </c>
      <c r="D14" s="10"/>
      <c r="E14" s="3">
        <f>COUNTIF(E19:E38,0)</f>
        <v>5</v>
      </c>
      <c r="F14" s="9" t="s">
        <v>70</v>
      </c>
    </row>
    <row r="15" spans="1:23">
      <c r="C15" s="10" t="s">
        <v>69</v>
      </c>
      <c r="D15" s="10"/>
      <c r="E15" s="3">
        <f>SUM(E12:E14)</f>
        <v>21</v>
      </c>
      <c r="F15" s="5"/>
    </row>
    <row r="16" spans="1:23">
      <c r="D16" s="7"/>
      <c r="E16" s="3"/>
      <c r="F16" s="5"/>
    </row>
    <row r="17" spans="1:24">
      <c r="A17" s="4" t="s">
        <v>49</v>
      </c>
      <c r="B17" s="4" t="s">
        <v>66</v>
      </c>
      <c r="C17" s="4" t="s">
        <v>67</v>
      </c>
      <c r="D17" s="4" t="s">
        <v>51</v>
      </c>
      <c r="E17" s="4" t="s">
        <v>52</v>
      </c>
      <c r="F17" s="2" t="s">
        <v>0</v>
      </c>
      <c r="G17" s="2" t="s">
        <v>1</v>
      </c>
      <c r="H17" s="4" t="s">
        <v>2</v>
      </c>
      <c r="I17" s="2" t="s">
        <v>3</v>
      </c>
      <c r="J17" s="2" t="s">
        <v>4</v>
      </c>
      <c r="K17" s="2" t="s">
        <v>5</v>
      </c>
      <c r="L17" s="2" t="s">
        <v>6</v>
      </c>
      <c r="M17" s="2" t="s">
        <v>7</v>
      </c>
      <c r="N17" s="2" t="s">
        <v>8</v>
      </c>
      <c r="O17" s="2" t="s">
        <v>9</v>
      </c>
      <c r="P17" s="2" t="s">
        <v>10</v>
      </c>
      <c r="Q17" s="2" t="s">
        <v>11</v>
      </c>
      <c r="R17" s="2" t="s">
        <v>12</v>
      </c>
      <c r="S17" s="2" t="s">
        <v>13</v>
      </c>
      <c r="T17" s="2" t="s">
        <v>14</v>
      </c>
      <c r="U17" s="2" t="s">
        <v>15</v>
      </c>
      <c r="V17" s="2" t="s">
        <v>16</v>
      </c>
      <c r="W17" s="2" t="s">
        <v>17</v>
      </c>
      <c r="X17" s="2" t="s">
        <v>63</v>
      </c>
    </row>
    <row r="18" spans="1:24">
      <c r="A18" s="3">
        <f>IF(ISERROR(VLOOKUP(TRIM(G18)&amp;"|"&amp;TRIM(F18),DibsInfo!$A:$Z,7,FALSE)),0,VLOOKUP(TRIM(G18)&amp;"|"&amp;TRIM(F18),DibsInfo!$A:$Z,7,FALSE))</f>
        <v>0</v>
      </c>
      <c r="B18" s="3">
        <f>IF(ISERROR(VLOOKUP(TRIM(N18)&amp;"|"&amp;TRIM(M18),DibsInfo!$A:$Z,7,FALSE)),0,VLOOKUP(TRIM(N18)&amp;"|"&amp;TRIM(M18),DibsInfo!$A:$Z,7,FALSE))</f>
        <v>0</v>
      </c>
      <c r="C18" s="3">
        <f>IF(ISERROR(VLOOKUP(TRIM(Q18)&amp;"|"&amp;TRIM(P18),DibsInfo!$A:$Z,7,FALSE)),0,VLOOKUP(TRIM(Q18)&amp;"|"&amp;TRIM(P18),DibsInfo!$A:$Z,7,FALSE))</f>
        <v>0</v>
      </c>
      <c r="D18" s="3">
        <f t="shared" ref="D18:D28" si="0">SUM(A18:C18)</f>
        <v>0</v>
      </c>
      <c r="E18" s="3" t="str">
        <f>IF(D18&gt;=10,0,IF(ISNUMBER(SEARCH("Buyout",U18)),"Buyout",IF(D18&gt;=10,0,10-D18)))</f>
        <v>Buyout</v>
      </c>
      <c r="F18" t="str">
        <f t="shared" ref="F18:F28" si="1">"Player First "&amp;ROW()</f>
        <v>Player First 18</v>
      </c>
      <c r="G18" t="str">
        <f t="shared" ref="G18:G28" si="2">"Player Last "&amp;ROW()</f>
        <v>Player Last 18</v>
      </c>
      <c r="H18" s="3">
        <v>7</v>
      </c>
      <c r="I18" t="s">
        <v>18</v>
      </c>
      <c r="J18" t="s">
        <v>71</v>
      </c>
      <c r="K18" t="s">
        <v>32</v>
      </c>
      <c r="L18" t="s">
        <v>18</v>
      </c>
      <c r="M18" t="str">
        <f t="shared" ref="M18:M28" si="3">"Guardian 1 First "&amp;ROW()</f>
        <v>Guardian 1 First 18</v>
      </c>
      <c r="N18" t="str">
        <f t="shared" ref="N18:N28" si="4">"Guardian 1 Last "&amp;ROW()</f>
        <v>Guardian 1 Last 18</v>
      </c>
      <c r="O18" t="s">
        <v>71</v>
      </c>
      <c r="P18" t="str">
        <f t="shared" ref="P18:P28" si="5">"Guardian 2 First "&amp;ROW()</f>
        <v>Guardian 2 First 18</v>
      </c>
      <c r="Q18" t="str">
        <f t="shared" ref="Q18:Q28" si="6">"Guardian 2 Last "&amp;ROW()</f>
        <v>Guardian 2 Last 18</v>
      </c>
      <c r="R18" t="s">
        <v>71</v>
      </c>
      <c r="S18" t="s">
        <v>20</v>
      </c>
      <c r="T18" t="s">
        <v>48</v>
      </c>
      <c r="U18" t="s">
        <v>72</v>
      </c>
      <c r="V18" t="s">
        <v>22</v>
      </c>
      <c r="W18" s="1">
        <v>340</v>
      </c>
    </row>
    <row r="19" spans="1:24">
      <c r="A19" s="3">
        <f>IF(ISERROR(VLOOKUP(TRIM(G19)&amp;"|"&amp;TRIM(F19),DibsInfo!$A:$Z,7,FALSE)),0,VLOOKUP(TRIM(G19)&amp;"|"&amp;TRIM(F19),DibsInfo!$A:$Z,7,FALSE))</f>
        <v>0</v>
      </c>
      <c r="B19" s="3">
        <f>IF(ISERROR(VLOOKUP(TRIM(N19)&amp;"|"&amp;TRIM(M19),DibsInfo!$A:$Z,7,FALSE)),0,VLOOKUP(TRIM(N19)&amp;"|"&amp;TRIM(M19),DibsInfo!$A:$Z,7,FALSE))</f>
        <v>0</v>
      </c>
      <c r="C19" s="3">
        <f>IF(ISERROR(VLOOKUP(TRIM(Q19)&amp;"|"&amp;TRIM(P19),DibsInfo!$A:$Z,7,FALSE)),0,VLOOKUP(TRIM(Q19)&amp;"|"&amp;TRIM(P19),DibsInfo!$A:$Z,7,FALSE))</f>
        <v>0</v>
      </c>
      <c r="D19" s="3">
        <f t="shared" si="0"/>
        <v>0</v>
      </c>
      <c r="E19" s="3" t="str">
        <f>IF(D19&gt;=10,0,IF(ISNUMBER(SEARCH("Buyout",U19)),"Buyout",IF(D19&gt;=10,0,10-D19)))</f>
        <v>Buyout</v>
      </c>
      <c r="F19" t="str">
        <f t="shared" si="1"/>
        <v>Player First 19</v>
      </c>
      <c r="G19" t="str">
        <f t="shared" si="2"/>
        <v>Player Last 19</v>
      </c>
      <c r="H19" s="3">
        <v>5</v>
      </c>
      <c r="I19" t="s">
        <v>23</v>
      </c>
      <c r="J19" t="s">
        <v>71</v>
      </c>
      <c r="K19" t="s">
        <v>41</v>
      </c>
      <c r="L19" t="s">
        <v>23</v>
      </c>
      <c r="M19" t="str">
        <f t="shared" si="3"/>
        <v>Guardian 1 First 19</v>
      </c>
      <c r="N19" t="str">
        <f t="shared" si="4"/>
        <v>Guardian 1 Last 19</v>
      </c>
      <c r="O19" t="s">
        <v>71</v>
      </c>
      <c r="P19" t="str">
        <f t="shared" si="5"/>
        <v>Guardian 2 First 19</v>
      </c>
      <c r="Q19" t="str">
        <f t="shared" si="6"/>
        <v>Guardian 2 Last 19</v>
      </c>
      <c r="R19" t="s">
        <v>71</v>
      </c>
      <c r="S19" t="s">
        <v>20</v>
      </c>
      <c r="T19" t="s">
        <v>48</v>
      </c>
      <c r="U19" t="s">
        <v>72</v>
      </c>
      <c r="V19" t="s">
        <v>22</v>
      </c>
      <c r="W19" s="1">
        <v>385</v>
      </c>
    </row>
    <row r="20" spans="1:24">
      <c r="A20" s="3">
        <f>IF(ISERROR(VLOOKUP(TRIM(G20)&amp;"|"&amp;TRIM(F20),DibsInfo!$A:$Z,7,FALSE)),0,VLOOKUP(TRIM(G20)&amp;"|"&amp;TRIM(F20),DibsInfo!$A:$Z,7,FALSE))</f>
        <v>0</v>
      </c>
      <c r="B20" s="3">
        <f>IF(ISERROR(VLOOKUP(TRIM(N20)&amp;"|"&amp;TRIM(M20),DibsInfo!$A:$Z,7,FALSE)),0,VLOOKUP(TRIM(N20)&amp;"|"&amp;TRIM(M20),DibsInfo!$A:$Z,7,FALSE))</f>
        <v>0</v>
      </c>
      <c r="C20" s="3">
        <f>IF(ISERROR(VLOOKUP(TRIM(Q20)&amp;"|"&amp;TRIM(P20),DibsInfo!$A:$Z,7,FALSE)),0,VLOOKUP(TRIM(Q20)&amp;"|"&amp;TRIM(P20),DibsInfo!$A:$Z,7,FALSE))</f>
        <v>0</v>
      </c>
      <c r="D20" s="3">
        <f t="shared" si="0"/>
        <v>0</v>
      </c>
      <c r="E20" s="3" t="str">
        <f>IF(D20&gt;=10,0,IF(ISNUMBER(SEARCH("Buyout",U20)),"Buyout",IF(D20&gt;=10,0,10-D20)))</f>
        <v>Buyout</v>
      </c>
      <c r="F20" t="str">
        <f t="shared" si="1"/>
        <v>Player First 20</v>
      </c>
      <c r="G20" t="str">
        <f t="shared" si="2"/>
        <v>Player Last 20</v>
      </c>
      <c r="H20" s="3">
        <v>13</v>
      </c>
      <c r="I20" t="s">
        <v>38</v>
      </c>
      <c r="J20" t="s">
        <v>71</v>
      </c>
      <c r="K20" t="s">
        <v>36</v>
      </c>
      <c r="L20" t="s">
        <v>35</v>
      </c>
      <c r="M20" t="str">
        <f t="shared" si="3"/>
        <v>Guardian 1 First 20</v>
      </c>
      <c r="N20" t="str">
        <f t="shared" si="4"/>
        <v>Guardian 1 Last 20</v>
      </c>
      <c r="O20" t="s">
        <v>71</v>
      </c>
      <c r="P20" t="str">
        <f t="shared" si="5"/>
        <v>Guardian 2 First 20</v>
      </c>
      <c r="Q20" t="str">
        <f t="shared" si="6"/>
        <v>Guardian 2 Last 20</v>
      </c>
      <c r="R20" t="s">
        <v>71</v>
      </c>
      <c r="S20" t="s">
        <v>20</v>
      </c>
      <c r="T20" t="s">
        <v>48</v>
      </c>
      <c r="U20" t="s">
        <v>72</v>
      </c>
      <c r="V20" t="s">
        <v>22</v>
      </c>
      <c r="W20" s="1">
        <v>420</v>
      </c>
    </row>
    <row r="21" spans="1:24">
      <c r="A21" s="3">
        <f>IF(ISERROR(VLOOKUP(TRIM(G21)&amp;"|"&amp;TRIM(F21),DibsInfo!$A:$Z,7,FALSE)),0,VLOOKUP(TRIM(G21)&amp;"|"&amp;TRIM(F21),DibsInfo!$A:$Z,7,FALSE))</f>
        <v>0</v>
      </c>
      <c r="B21" s="3">
        <f>IF(ISERROR(VLOOKUP(TRIM(N21)&amp;"|"&amp;TRIM(M21),DibsInfo!$A:$Z,7,FALSE)),0,VLOOKUP(TRIM(N21)&amp;"|"&amp;TRIM(M21),DibsInfo!$A:$Z,7,FALSE))</f>
        <v>0</v>
      </c>
      <c r="C21" s="3">
        <f>IF(ISERROR(VLOOKUP(TRIM(Q21)&amp;"|"&amp;TRIM(P21),DibsInfo!$A:$Z,7,FALSE)),0,VLOOKUP(TRIM(Q21)&amp;"|"&amp;TRIM(P21),DibsInfo!$A:$Z,7,FALSE))</f>
        <v>0</v>
      </c>
      <c r="D21" s="3">
        <f t="shared" si="0"/>
        <v>0</v>
      </c>
      <c r="E21" s="3" t="str">
        <f>IF(D21&gt;=10,0,IF(ISNUMBER(SEARCH("Buyout",U21)),"Buyout",IF(D21&gt;=10,0,10-D21)))</f>
        <v>Buyout</v>
      </c>
      <c r="F21" t="str">
        <f t="shared" si="1"/>
        <v>Player First 21</v>
      </c>
      <c r="G21" t="str">
        <f t="shared" si="2"/>
        <v>Player Last 21</v>
      </c>
      <c r="H21" s="3">
        <v>7</v>
      </c>
      <c r="I21" t="s">
        <v>18</v>
      </c>
      <c r="J21" t="s">
        <v>71</v>
      </c>
      <c r="K21" t="s">
        <v>32</v>
      </c>
      <c r="L21" t="s">
        <v>18</v>
      </c>
      <c r="M21" t="str">
        <f t="shared" si="3"/>
        <v>Guardian 1 First 21</v>
      </c>
      <c r="N21" t="str">
        <f t="shared" si="4"/>
        <v>Guardian 1 Last 21</v>
      </c>
      <c r="O21" t="s">
        <v>71</v>
      </c>
      <c r="P21" t="str">
        <f t="shared" si="5"/>
        <v>Guardian 2 First 21</v>
      </c>
      <c r="Q21" t="str">
        <f t="shared" si="6"/>
        <v>Guardian 2 Last 21</v>
      </c>
      <c r="R21" t="s">
        <v>71</v>
      </c>
      <c r="S21" t="s">
        <v>20</v>
      </c>
      <c r="T21" t="s">
        <v>48</v>
      </c>
      <c r="U21" t="s">
        <v>72</v>
      </c>
      <c r="V21" t="s">
        <v>22</v>
      </c>
      <c r="W21" s="1">
        <v>340</v>
      </c>
    </row>
    <row r="22" spans="1:24">
      <c r="A22" s="3">
        <f>IF(ISERROR(VLOOKUP(TRIM(G22)&amp;"|"&amp;TRIM(F22),DibsInfo!$A:$Z,7,FALSE)),0,VLOOKUP(TRIM(G22)&amp;"|"&amp;TRIM(F22),DibsInfo!$A:$Z,7,FALSE))</f>
        <v>0</v>
      </c>
      <c r="B22" s="3">
        <f>IF(ISERROR(VLOOKUP(TRIM(N22)&amp;"|"&amp;TRIM(M22),DibsInfo!$A:$Z,7,FALSE)),0,VLOOKUP(TRIM(N22)&amp;"|"&amp;TRIM(M22),DibsInfo!$A:$Z,7,FALSE))</f>
        <v>0</v>
      </c>
      <c r="C22" s="3">
        <f>IF(ISERROR(VLOOKUP(TRIM(Q22)&amp;"|"&amp;TRIM(P22),DibsInfo!$A:$Z,7,FALSE)),0,VLOOKUP(TRIM(Q22)&amp;"|"&amp;TRIM(P22),DibsInfo!$A:$Z,7,FALSE))</f>
        <v>0</v>
      </c>
      <c r="D22" s="3">
        <f t="shared" si="0"/>
        <v>0</v>
      </c>
      <c r="E22" s="3">
        <f>IF(D22&gt;=10,0,IF(ISNUMBER(SEARCH("Buyout",U22)),"Buyout",IF(D22&gt;=10,0,10-D22)))</f>
        <v>10</v>
      </c>
      <c r="F22" t="str">
        <f t="shared" si="1"/>
        <v>Player First 22</v>
      </c>
      <c r="G22" t="str">
        <f t="shared" si="2"/>
        <v>Player Last 22</v>
      </c>
      <c r="H22" s="3">
        <v>5</v>
      </c>
      <c r="I22" t="s">
        <v>23</v>
      </c>
      <c r="J22" t="s">
        <v>71</v>
      </c>
      <c r="K22" t="s">
        <v>28</v>
      </c>
      <c r="L22" t="s">
        <v>23</v>
      </c>
      <c r="M22" t="str">
        <f t="shared" si="3"/>
        <v>Guardian 1 First 22</v>
      </c>
      <c r="N22" t="str">
        <f t="shared" si="4"/>
        <v>Guardian 1 Last 22</v>
      </c>
      <c r="O22" t="s">
        <v>71</v>
      </c>
      <c r="P22" t="str">
        <f t="shared" si="5"/>
        <v>Guardian 2 First 22</v>
      </c>
      <c r="Q22" t="str">
        <f t="shared" si="6"/>
        <v>Guardian 2 Last 22</v>
      </c>
      <c r="R22" t="s">
        <v>71</v>
      </c>
      <c r="S22" t="s">
        <v>20</v>
      </c>
      <c r="T22" t="s">
        <v>48</v>
      </c>
      <c r="U22" t="s">
        <v>21</v>
      </c>
      <c r="V22" t="s">
        <v>22</v>
      </c>
      <c r="W22" s="1">
        <v>285</v>
      </c>
    </row>
    <row r="23" spans="1:24">
      <c r="A23" s="3">
        <f>IF(ISERROR(VLOOKUP(TRIM(G23)&amp;"|"&amp;TRIM(F23),DibsInfo!$A:$Z,7,FALSE)),0,VLOOKUP(TRIM(G23)&amp;"|"&amp;TRIM(F23),DibsInfo!$A:$Z,7,FALSE))</f>
        <v>0</v>
      </c>
      <c r="B23" s="3">
        <f>IF(ISERROR(VLOOKUP(TRIM(N23)&amp;"|"&amp;TRIM(M23),DibsInfo!$A:$Z,7,FALSE)),0,VLOOKUP(TRIM(N23)&amp;"|"&amp;TRIM(M23),DibsInfo!$A:$Z,7,FALSE))</f>
        <v>0</v>
      </c>
      <c r="C23" s="3">
        <f>IF(ISERROR(VLOOKUP(TRIM(Q23)&amp;"|"&amp;TRIM(P23),DibsInfo!$A:$Z,7,FALSE)),0,VLOOKUP(TRIM(Q23)&amp;"|"&amp;TRIM(P23),DibsInfo!$A:$Z,7,FALSE))</f>
        <v>0</v>
      </c>
      <c r="D23" s="3">
        <f t="shared" si="0"/>
        <v>0</v>
      </c>
      <c r="E23" s="3">
        <f>IF(D23&gt;=10,0,IF(ISNUMBER(SEARCH("Buyout",U23)),"Buyout",IF(D23&gt;=10,0,10-D23)))</f>
        <v>10</v>
      </c>
      <c r="F23" t="str">
        <f t="shared" si="1"/>
        <v>Player First 23</v>
      </c>
      <c r="G23" t="str">
        <f t="shared" si="2"/>
        <v>Player Last 23</v>
      </c>
      <c r="H23" s="3">
        <v>7</v>
      </c>
      <c r="I23" t="s">
        <v>18</v>
      </c>
      <c r="J23" t="s">
        <v>71</v>
      </c>
      <c r="K23" t="s">
        <v>33</v>
      </c>
      <c r="L23" t="s">
        <v>18</v>
      </c>
      <c r="M23" t="str">
        <f t="shared" si="3"/>
        <v>Guardian 1 First 23</v>
      </c>
      <c r="N23" t="str">
        <f t="shared" si="4"/>
        <v>Guardian 1 Last 23</v>
      </c>
      <c r="O23" t="s">
        <v>71</v>
      </c>
      <c r="P23" t="str">
        <f t="shared" si="5"/>
        <v>Guardian 2 First 23</v>
      </c>
      <c r="Q23" t="str">
        <f t="shared" si="6"/>
        <v>Guardian 2 Last 23</v>
      </c>
      <c r="R23" t="s">
        <v>71</v>
      </c>
      <c r="S23" t="s">
        <v>20</v>
      </c>
      <c r="T23" t="s">
        <v>48</v>
      </c>
      <c r="U23" t="s">
        <v>21</v>
      </c>
      <c r="V23" t="s">
        <v>22</v>
      </c>
      <c r="W23" s="1">
        <v>0</v>
      </c>
    </row>
    <row r="24" spans="1:24">
      <c r="A24" s="3">
        <f>IF(ISERROR(VLOOKUP(TRIM(G24)&amp;"|"&amp;TRIM(F24),DibsInfo!$A:$Z,7,FALSE)),0,VLOOKUP(TRIM(G24)&amp;"|"&amp;TRIM(F24),DibsInfo!$A:$Z,7,FALSE))</f>
        <v>0</v>
      </c>
      <c r="B24" s="3">
        <f>IF(ISERROR(VLOOKUP(TRIM(N24)&amp;"|"&amp;TRIM(M24),DibsInfo!$A:$Z,7,FALSE)),0,VLOOKUP(TRIM(N24)&amp;"|"&amp;TRIM(M24),DibsInfo!$A:$Z,7,FALSE))</f>
        <v>0</v>
      </c>
      <c r="C24" s="3">
        <f>IF(ISERROR(VLOOKUP(TRIM(Q24)&amp;"|"&amp;TRIM(P24),DibsInfo!$A:$Z,7,FALSE)),0,VLOOKUP(TRIM(Q24)&amp;"|"&amp;TRIM(P24),DibsInfo!$A:$Z,7,FALSE))</f>
        <v>0</v>
      </c>
      <c r="D24" s="3">
        <f t="shared" si="0"/>
        <v>0</v>
      </c>
      <c r="E24" s="3">
        <f>IF(D24&gt;=10,0,IF(ISNUMBER(SEARCH("Buyout",U24)),"Buyout",IF(D24&gt;=10,0,10-D24)))</f>
        <v>10</v>
      </c>
      <c r="F24" t="str">
        <f t="shared" si="1"/>
        <v>Player First 24</v>
      </c>
      <c r="G24" t="str">
        <f t="shared" si="2"/>
        <v>Player Last 24</v>
      </c>
      <c r="H24" s="3">
        <v>8</v>
      </c>
      <c r="I24" t="s">
        <v>18</v>
      </c>
      <c r="J24" t="s">
        <v>71</v>
      </c>
      <c r="K24" t="s">
        <v>37</v>
      </c>
      <c r="L24" t="s">
        <v>18</v>
      </c>
      <c r="M24" t="str">
        <f t="shared" si="3"/>
        <v>Guardian 1 First 24</v>
      </c>
      <c r="N24" t="str">
        <f t="shared" si="4"/>
        <v>Guardian 1 Last 24</v>
      </c>
      <c r="O24" t="s">
        <v>71</v>
      </c>
      <c r="P24" t="str">
        <f t="shared" si="5"/>
        <v>Guardian 2 First 24</v>
      </c>
      <c r="Q24" t="str">
        <f t="shared" si="6"/>
        <v>Guardian 2 Last 24</v>
      </c>
      <c r="R24" t="s">
        <v>71</v>
      </c>
      <c r="S24" t="s">
        <v>20</v>
      </c>
      <c r="T24" t="s">
        <v>48</v>
      </c>
      <c r="U24" t="s">
        <v>21</v>
      </c>
      <c r="V24" t="s">
        <v>22</v>
      </c>
      <c r="W24" s="1">
        <v>240</v>
      </c>
    </row>
    <row r="25" spans="1:24">
      <c r="A25" s="3">
        <f>IF(ISERROR(VLOOKUP(TRIM(G25)&amp;"|"&amp;TRIM(F25),DibsInfo!$A:$Z,7,FALSE)),0,VLOOKUP(TRIM(G25)&amp;"|"&amp;TRIM(F25),DibsInfo!$A:$Z,7,FALSE))</f>
        <v>0</v>
      </c>
      <c r="B25" s="3">
        <f>IF(ISERROR(VLOOKUP(TRIM(N25)&amp;"|"&amp;TRIM(M25),DibsInfo!$A:$Z,7,FALSE)),0,VLOOKUP(TRIM(N25)&amp;"|"&amp;TRIM(M25),DibsInfo!$A:$Z,7,FALSE))</f>
        <v>0</v>
      </c>
      <c r="C25" s="3">
        <f>IF(ISERROR(VLOOKUP(TRIM(Q25)&amp;"|"&amp;TRIM(P25),DibsInfo!$A:$Z,7,FALSE)),0,VLOOKUP(TRIM(Q25)&amp;"|"&amp;TRIM(P25),DibsInfo!$A:$Z,7,FALSE))</f>
        <v>0</v>
      </c>
      <c r="D25" s="3">
        <f t="shared" si="0"/>
        <v>0</v>
      </c>
      <c r="E25" s="3">
        <f>IF(D25&gt;=10,0,IF(ISNUMBER(SEARCH("Buyout",U25)),"Buyout",IF(D25&gt;=10,0,10-D25)))</f>
        <v>10</v>
      </c>
      <c r="F25" t="str">
        <f t="shared" si="1"/>
        <v>Player First 25</v>
      </c>
      <c r="G25" t="str">
        <f t="shared" si="2"/>
        <v>Player Last 25</v>
      </c>
      <c r="H25" s="3">
        <v>9</v>
      </c>
      <c r="I25" t="s">
        <v>25</v>
      </c>
      <c r="J25" t="s">
        <v>71</v>
      </c>
      <c r="K25" t="s">
        <v>30</v>
      </c>
      <c r="L25" t="s">
        <v>25</v>
      </c>
      <c r="M25" t="str">
        <f t="shared" si="3"/>
        <v>Guardian 1 First 25</v>
      </c>
      <c r="N25" t="str">
        <f t="shared" si="4"/>
        <v>Guardian 1 Last 25</v>
      </c>
      <c r="O25" t="s">
        <v>71</v>
      </c>
      <c r="P25" t="str">
        <f t="shared" si="5"/>
        <v>Guardian 2 First 25</v>
      </c>
      <c r="Q25" t="str">
        <f t="shared" si="6"/>
        <v>Guardian 2 Last 25</v>
      </c>
      <c r="R25" t="s">
        <v>71</v>
      </c>
      <c r="S25" t="s">
        <v>20</v>
      </c>
      <c r="T25" t="s">
        <v>48</v>
      </c>
      <c r="U25" t="s">
        <v>21</v>
      </c>
      <c r="V25" t="s">
        <v>22</v>
      </c>
      <c r="W25" s="1">
        <v>285</v>
      </c>
    </row>
    <row r="26" spans="1:24">
      <c r="A26" s="3">
        <f>IF(ISERROR(VLOOKUP(TRIM(G26)&amp;"|"&amp;TRIM(F26),DibsInfo!$A:$Z,7,FALSE)),0,VLOOKUP(TRIM(G26)&amp;"|"&amp;TRIM(F26),DibsInfo!$A:$Z,7,FALSE))</f>
        <v>0</v>
      </c>
      <c r="B26" s="3">
        <f>IF(ISERROR(VLOOKUP(TRIM(N26)&amp;"|"&amp;TRIM(M26),DibsInfo!$A:$Z,7,FALSE)),0,VLOOKUP(TRIM(N26)&amp;"|"&amp;TRIM(M26),DibsInfo!$A:$Z,7,FALSE))</f>
        <v>0</v>
      </c>
      <c r="C26" s="3">
        <f>IF(ISERROR(VLOOKUP(TRIM(Q26)&amp;"|"&amp;TRIM(P26),DibsInfo!$A:$Z,7,FALSE)),0,VLOOKUP(TRIM(Q26)&amp;"|"&amp;TRIM(P26),DibsInfo!$A:$Z,7,FALSE))</f>
        <v>0</v>
      </c>
      <c r="D26" s="3">
        <f t="shared" si="0"/>
        <v>0</v>
      </c>
      <c r="E26" s="3">
        <f>IF(D26&gt;=10,0,IF(ISNUMBER(SEARCH("Buyout",U26)),"Buyout",IF(D26&gt;=10,0,10-D26)))</f>
        <v>10</v>
      </c>
      <c r="F26" t="str">
        <f t="shared" si="1"/>
        <v>Player First 26</v>
      </c>
      <c r="G26" t="str">
        <f t="shared" si="2"/>
        <v>Player Last 26</v>
      </c>
      <c r="H26" s="3">
        <v>7</v>
      </c>
      <c r="I26" t="s">
        <v>18</v>
      </c>
      <c r="J26" t="s">
        <v>71</v>
      </c>
      <c r="K26" t="s">
        <v>31</v>
      </c>
      <c r="L26" t="s">
        <v>18</v>
      </c>
      <c r="M26" t="str">
        <f t="shared" si="3"/>
        <v>Guardian 1 First 26</v>
      </c>
      <c r="N26" t="str">
        <f t="shared" si="4"/>
        <v>Guardian 1 Last 26</v>
      </c>
      <c r="O26" t="s">
        <v>71</v>
      </c>
      <c r="P26" t="str">
        <f t="shared" si="5"/>
        <v>Guardian 2 First 26</v>
      </c>
      <c r="Q26" t="str">
        <f t="shared" si="6"/>
        <v>Guardian 2 Last 26</v>
      </c>
      <c r="R26" t="s">
        <v>71</v>
      </c>
      <c r="S26" t="s">
        <v>20</v>
      </c>
      <c r="T26" t="s">
        <v>48</v>
      </c>
      <c r="U26" t="s">
        <v>21</v>
      </c>
      <c r="V26" t="s">
        <v>22</v>
      </c>
      <c r="W26" s="1">
        <v>190</v>
      </c>
    </row>
    <row r="27" spans="1:24">
      <c r="A27" s="3">
        <f>IF(ISERROR(VLOOKUP(TRIM(G27)&amp;"|"&amp;TRIM(F27),DibsInfo!$A:$Z,7,FALSE)),0,VLOOKUP(TRIM(G27)&amp;"|"&amp;TRIM(F27),DibsInfo!$A:$Z,7,FALSE))</f>
        <v>0</v>
      </c>
      <c r="B27" s="3">
        <f>IF(ISERROR(VLOOKUP(TRIM(N27)&amp;"|"&amp;TRIM(M27),DibsInfo!$A:$Z,7,FALSE)),0,VLOOKUP(TRIM(N27)&amp;"|"&amp;TRIM(M27),DibsInfo!$A:$Z,7,FALSE))</f>
        <v>0</v>
      </c>
      <c r="C27" s="3">
        <f>IF(ISERROR(VLOOKUP(TRIM(Q27)&amp;"|"&amp;TRIM(P27),DibsInfo!$A:$Z,7,FALSE)),0,VLOOKUP(TRIM(Q27)&amp;"|"&amp;TRIM(P27),DibsInfo!$A:$Z,7,FALSE))</f>
        <v>0</v>
      </c>
      <c r="D27" s="3">
        <f t="shared" si="0"/>
        <v>0</v>
      </c>
      <c r="E27" s="3">
        <f>IF(D27&gt;=10,0,IF(ISNUMBER(SEARCH("Buyout",U27)),"Buyout",IF(D27&gt;=10,0,10-D27)))</f>
        <v>10</v>
      </c>
      <c r="F27" t="str">
        <f t="shared" si="1"/>
        <v>Player First 27</v>
      </c>
      <c r="G27" t="str">
        <f t="shared" si="2"/>
        <v>Player Last 27</v>
      </c>
      <c r="H27" s="3">
        <v>8</v>
      </c>
      <c r="I27" t="s">
        <v>18</v>
      </c>
      <c r="J27" t="s">
        <v>71</v>
      </c>
      <c r="K27" t="s">
        <v>40</v>
      </c>
      <c r="L27" t="s">
        <v>18</v>
      </c>
      <c r="M27" t="str">
        <f t="shared" si="3"/>
        <v>Guardian 1 First 27</v>
      </c>
      <c r="N27" t="str">
        <f t="shared" si="4"/>
        <v>Guardian 1 Last 27</v>
      </c>
      <c r="O27" t="s">
        <v>71</v>
      </c>
      <c r="P27" t="str">
        <f t="shared" si="5"/>
        <v>Guardian 2 First 27</v>
      </c>
      <c r="Q27" t="str">
        <f t="shared" si="6"/>
        <v>Guardian 2 Last 27</v>
      </c>
      <c r="R27" t="s">
        <v>71</v>
      </c>
      <c r="S27" t="s">
        <v>20</v>
      </c>
      <c r="T27" t="s">
        <v>48</v>
      </c>
      <c r="U27" t="s">
        <v>21</v>
      </c>
      <c r="V27" t="s">
        <v>22</v>
      </c>
      <c r="W27" s="1">
        <v>140</v>
      </c>
    </row>
    <row r="28" spans="1:24">
      <c r="A28" s="3">
        <f>IF(ISERROR(VLOOKUP(TRIM(G28)&amp;"|"&amp;TRIM(F28),DibsInfo!$A:$Z,7,FALSE)),0,VLOOKUP(TRIM(G28)&amp;"|"&amp;TRIM(F28),DibsInfo!$A:$Z,7,FALSE))</f>
        <v>0</v>
      </c>
      <c r="B28" s="3">
        <f>IF(ISERROR(VLOOKUP(TRIM(N28)&amp;"|"&amp;TRIM(M28),DibsInfo!$A:$Z,7,FALSE)),0,VLOOKUP(TRIM(N28)&amp;"|"&amp;TRIM(M28),DibsInfo!$A:$Z,7,FALSE))</f>
        <v>0</v>
      </c>
      <c r="C28" s="3">
        <f>IF(ISERROR(VLOOKUP(TRIM(Q28)&amp;"|"&amp;TRIM(P28),DibsInfo!$A:$Z,7,FALSE)),0,VLOOKUP(TRIM(Q28)&amp;"|"&amp;TRIM(P28),DibsInfo!$A:$Z,7,FALSE))</f>
        <v>0</v>
      </c>
      <c r="D28" s="3">
        <f t="shared" si="0"/>
        <v>0</v>
      </c>
      <c r="E28" s="3">
        <f>IF(D28&gt;=10,0,IF(ISNUMBER(SEARCH("Buyout",U28)),"Buyout",IF(D28&gt;=10,0,10-D28)))</f>
        <v>10</v>
      </c>
      <c r="F28" t="str">
        <f t="shared" si="1"/>
        <v>Player First 28</v>
      </c>
      <c r="G28" t="str">
        <f t="shared" si="2"/>
        <v>Player Last 28</v>
      </c>
      <c r="H28" s="3">
        <v>9</v>
      </c>
      <c r="I28" t="s">
        <v>25</v>
      </c>
      <c r="J28" t="s">
        <v>71</v>
      </c>
      <c r="K28" t="s">
        <v>42</v>
      </c>
      <c r="L28" t="s">
        <v>27</v>
      </c>
      <c r="M28" t="str">
        <f t="shared" si="3"/>
        <v>Guardian 1 First 28</v>
      </c>
      <c r="N28" t="str">
        <f t="shared" si="4"/>
        <v>Guardian 1 Last 28</v>
      </c>
      <c r="O28" t="s">
        <v>71</v>
      </c>
      <c r="P28" t="str">
        <f t="shared" si="5"/>
        <v>Guardian 2 First 28</v>
      </c>
      <c r="Q28" t="str">
        <f t="shared" si="6"/>
        <v>Guardian 2 Last 28</v>
      </c>
      <c r="R28" t="s">
        <v>71</v>
      </c>
      <c r="S28" t="s">
        <v>20</v>
      </c>
      <c r="T28" t="s">
        <v>48</v>
      </c>
      <c r="U28" t="s">
        <v>21</v>
      </c>
      <c r="V28" t="s">
        <v>22</v>
      </c>
      <c r="W28" s="1">
        <v>0</v>
      </c>
    </row>
    <row r="29" spans="1:24">
      <c r="A29" s="3">
        <f>IF(ISERROR(VLOOKUP(TRIM(G29)&amp;"|"&amp;TRIM(F29),DibsInfo!$A:$Z,7,FALSE)),0,VLOOKUP(TRIM(G29)&amp;"|"&amp;TRIM(F29),DibsInfo!$A:$Z,7,FALSE))</f>
        <v>0</v>
      </c>
      <c r="B29" s="3">
        <f>IF(ISERROR(VLOOKUP(TRIM(N29)&amp;"|"&amp;TRIM(M29),DibsInfo!$A:$Z,7,FALSE)),0,VLOOKUP(TRIM(N29)&amp;"|"&amp;TRIM(M29),DibsInfo!$A:$Z,7,FALSE))</f>
        <v>0</v>
      </c>
      <c r="C29" s="3">
        <f>IF(ISERROR(VLOOKUP(TRIM(Q29)&amp;"|"&amp;TRIM(P29),DibsInfo!$A:$Z,7,FALSE)),0,VLOOKUP(TRIM(Q29)&amp;"|"&amp;TRIM(P29),DibsInfo!$A:$Z,7,FALSE))</f>
        <v>0</v>
      </c>
      <c r="D29" s="3">
        <f t="shared" ref="D29:D31" si="7">SUM(A29:C29)</f>
        <v>0</v>
      </c>
      <c r="E29" s="3">
        <f>IF(D29&gt;=10,0,IF(ISNUMBER(SEARCH("Buyout",U29)),"Buyout",IF(D29&gt;=10,0,10-D29)))</f>
        <v>10</v>
      </c>
      <c r="F29" t="str">
        <f>"Player First "&amp;ROW()</f>
        <v>Player First 29</v>
      </c>
      <c r="G29" t="str">
        <f>"Player Last "&amp;ROW()</f>
        <v>Player Last 29</v>
      </c>
      <c r="H29" s="3">
        <v>6</v>
      </c>
      <c r="I29" t="s">
        <v>23</v>
      </c>
      <c r="J29" t="s">
        <v>71</v>
      </c>
      <c r="K29" t="s">
        <v>39</v>
      </c>
      <c r="L29" t="s">
        <v>23</v>
      </c>
      <c r="M29" t="str">
        <f>"Guardian 1 First "&amp;ROW()</f>
        <v>Guardian 1 First 29</v>
      </c>
      <c r="N29" t="str">
        <f>"Guardian 1 Last "&amp;ROW()</f>
        <v>Guardian 1 Last 29</v>
      </c>
      <c r="O29" t="s">
        <v>71</v>
      </c>
      <c r="P29" t="str">
        <f>"Guardian 2 First "&amp;ROW()</f>
        <v>Guardian 2 First 29</v>
      </c>
      <c r="Q29" t="str">
        <f>"Guardian 2 Last "&amp;ROW()</f>
        <v>Guardian 2 Last 29</v>
      </c>
      <c r="R29" t="s">
        <v>71</v>
      </c>
      <c r="S29" t="s">
        <v>20</v>
      </c>
      <c r="T29" t="s">
        <v>48</v>
      </c>
      <c r="U29" t="s">
        <v>21</v>
      </c>
      <c r="V29" t="s">
        <v>22</v>
      </c>
      <c r="W29" s="1">
        <v>165</v>
      </c>
    </row>
    <row r="30" spans="1:24">
      <c r="A30" s="3">
        <f>IF(ISERROR(VLOOKUP(TRIM(G30)&amp;"|"&amp;TRIM(F30),DibsInfo!$A:$Z,7,FALSE)),0,VLOOKUP(TRIM(G30)&amp;"|"&amp;TRIM(F30),DibsInfo!$A:$Z,7,FALSE))</f>
        <v>0</v>
      </c>
      <c r="B30" s="3">
        <f>IF(ISERROR(VLOOKUP(TRIM(N30)&amp;"|"&amp;TRIM(M30),DibsInfo!$A:$Z,7,FALSE)),0,VLOOKUP(TRIM(N30)&amp;"|"&amp;TRIM(M30),DibsInfo!$A:$Z,7,FALSE))</f>
        <v>2</v>
      </c>
      <c r="C30" s="3">
        <f>IF(ISERROR(VLOOKUP(TRIM(Q30)&amp;"|"&amp;TRIM(P30),DibsInfo!$A:$Z,7,FALSE)),0,VLOOKUP(TRIM(Q30)&amp;"|"&amp;TRIM(P30),DibsInfo!$A:$Z,7,FALSE))</f>
        <v>0</v>
      </c>
      <c r="D30" s="3">
        <f t="shared" si="7"/>
        <v>2</v>
      </c>
      <c r="E30" s="3">
        <f>IF(D30&gt;=10,0,IF(ISNUMBER(SEARCH("Buyout",U30)),"Buyout",IF(D30&gt;=10,0,10-D30)))</f>
        <v>8</v>
      </c>
      <c r="F30" t="str">
        <f>"Player First "&amp;ROW()</f>
        <v>Player First 30</v>
      </c>
      <c r="G30" t="str">
        <f>"Player Last "&amp;ROW()</f>
        <v>Player Last 30</v>
      </c>
      <c r="H30" s="3">
        <v>11</v>
      </c>
      <c r="I30" t="s">
        <v>25</v>
      </c>
      <c r="J30" t="s">
        <v>71</v>
      </c>
      <c r="K30" t="s">
        <v>30</v>
      </c>
      <c r="L30" t="s">
        <v>34</v>
      </c>
      <c r="M30" t="str">
        <f>"Guardian 1 First "&amp;ROW()</f>
        <v>Guardian 1 First 30</v>
      </c>
      <c r="N30" t="str">
        <f>"Guardian 1 Last "&amp;ROW()</f>
        <v>Guardian 1 Last 30</v>
      </c>
      <c r="O30" t="s">
        <v>71</v>
      </c>
      <c r="P30" t="str">
        <f>"Guardian 2 First "&amp;ROW()</f>
        <v>Guardian 2 First 30</v>
      </c>
      <c r="Q30" t="str">
        <f>"Guardian 2 Last "&amp;ROW()</f>
        <v>Guardian 2 Last 30</v>
      </c>
      <c r="R30" t="s">
        <v>71</v>
      </c>
      <c r="S30" t="s">
        <v>20</v>
      </c>
      <c r="T30" t="s">
        <v>48</v>
      </c>
      <c r="U30" t="s">
        <v>21</v>
      </c>
      <c r="V30" t="s">
        <v>22</v>
      </c>
      <c r="W30" s="1">
        <v>185</v>
      </c>
    </row>
    <row r="31" spans="1:24">
      <c r="A31" s="3">
        <f>IF(ISERROR(VLOOKUP(TRIM(G31)&amp;"|"&amp;TRIM(F31),DibsInfo!$A:$Z,7,FALSE)),0,VLOOKUP(TRIM(G31)&amp;"|"&amp;TRIM(F31),DibsInfo!$A:$Z,7,FALSE))</f>
        <v>0</v>
      </c>
      <c r="B31" s="3">
        <f>IF(ISERROR(VLOOKUP(TRIM(N31)&amp;"|"&amp;TRIM(M31),DibsInfo!$A:$Z,7,FALSE)),0,VLOOKUP(TRIM(N31)&amp;"|"&amp;TRIM(M31),DibsInfo!$A:$Z,7,FALSE))</f>
        <v>0</v>
      </c>
      <c r="C31" s="3">
        <f>IF(ISERROR(VLOOKUP(TRIM(Q31)&amp;"|"&amp;TRIM(P31),DibsInfo!$A:$Z,7,FALSE)),0,VLOOKUP(TRIM(Q31)&amp;"|"&amp;TRIM(P31),DibsInfo!$A:$Z,7,FALSE))</f>
        <v>5</v>
      </c>
      <c r="D31" s="3">
        <f t="shared" si="7"/>
        <v>5</v>
      </c>
      <c r="E31" s="3">
        <f>IF(D31&gt;=10,0,IF(ISNUMBER(SEARCH("Buyout",U31)),"Buyout",IF(D31&gt;=10,0,10-D31)))</f>
        <v>5</v>
      </c>
      <c r="F31" t="str">
        <f>"Player First "&amp;ROW()</f>
        <v>Player First 31</v>
      </c>
      <c r="G31" t="str">
        <f>"Player Last "&amp;ROW()</f>
        <v>Player Last 31</v>
      </c>
      <c r="H31" s="3">
        <v>13</v>
      </c>
      <c r="I31" t="s">
        <v>35</v>
      </c>
      <c r="J31" t="s">
        <v>71</v>
      </c>
      <c r="K31" t="s">
        <v>36</v>
      </c>
      <c r="L31" t="s">
        <v>35</v>
      </c>
      <c r="M31" t="str">
        <f>"Guardian 1 First "&amp;ROW()</f>
        <v>Guardian 1 First 31</v>
      </c>
      <c r="N31" t="str">
        <f>"Guardian 1 Last "&amp;ROW()</f>
        <v>Guardian 1 Last 31</v>
      </c>
      <c r="O31" t="s">
        <v>71</v>
      </c>
      <c r="P31" t="str">
        <f>"Guardian 2 First "&amp;ROW()</f>
        <v>Guardian 2 First 31</v>
      </c>
      <c r="Q31" t="str">
        <f>"Guardian 2 Last "&amp;ROW()</f>
        <v>Guardian 2 Last 31</v>
      </c>
      <c r="R31" t="s">
        <v>71</v>
      </c>
      <c r="S31" t="s">
        <v>20</v>
      </c>
      <c r="T31" t="s">
        <v>48</v>
      </c>
      <c r="U31" t="s">
        <v>21</v>
      </c>
      <c r="V31" t="s">
        <v>22</v>
      </c>
      <c r="W31" s="1">
        <v>210</v>
      </c>
    </row>
    <row r="32" spans="1:24">
      <c r="A32" s="3">
        <f>IF(ISERROR(VLOOKUP(TRIM(G32)&amp;"|"&amp;TRIM(F32),DibsInfo!$A:$Z,7,FALSE)),0,VLOOKUP(TRIM(G32)&amp;"|"&amp;TRIM(F32),DibsInfo!$A:$Z,7,FALSE))</f>
        <v>0</v>
      </c>
      <c r="B32" s="3">
        <f>IF(ISERROR(VLOOKUP(TRIM(N32)&amp;"|"&amp;TRIM(M32),DibsInfo!$A:$Z,7,FALSE)),0,VLOOKUP(TRIM(N32)&amp;"|"&amp;TRIM(M32),DibsInfo!$A:$Z,7,FALSE))</f>
        <v>5</v>
      </c>
      <c r="C32" s="3">
        <f>IF(ISERROR(VLOOKUP(TRIM(Q32)&amp;"|"&amp;TRIM(P32),DibsInfo!$A:$Z,7,FALSE)),0,VLOOKUP(TRIM(Q32)&amp;"|"&amp;TRIM(P32),DibsInfo!$A:$Z,7,FALSE))</f>
        <v>0</v>
      </c>
      <c r="D32" s="3">
        <f t="shared" ref="D32:D38" si="8">SUM(A32:C32)</f>
        <v>5</v>
      </c>
      <c r="E32" s="3">
        <f>IF(D32&gt;=10,0,IF(ISNUMBER(SEARCH("Buyout",U32)),"Buyout",IF(D32&gt;=10,0,10-D32)))</f>
        <v>5</v>
      </c>
      <c r="F32" t="str">
        <f>"Player First "&amp;ROW()</f>
        <v>Player First 32</v>
      </c>
      <c r="G32" t="str">
        <f>"Player Last "&amp;ROW()</f>
        <v>Player Last 32</v>
      </c>
      <c r="H32" s="3">
        <v>14</v>
      </c>
      <c r="I32" t="s">
        <v>35</v>
      </c>
      <c r="J32" t="s">
        <v>71</v>
      </c>
      <c r="K32" t="s">
        <v>30</v>
      </c>
      <c r="L32" t="s">
        <v>35</v>
      </c>
      <c r="M32" t="str">
        <f>"Guardian 1 First "&amp;ROW()</f>
        <v>Guardian 1 First 32</v>
      </c>
      <c r="N32" t="str">
        <f>"Guardian 1 Last "&amp;ROW()</f>
        <v>Guardian 1 Last 32</v>
      </c>
      <c r="O32" t="s">
        <v>71</v>
      </c>
      <c r="P32" t="str">
        <f>"Guardian 2 First "&amp;ROW()</f>
        <v>Guardian 2 First 32</v>
      </c>
      <c r="Q32" t="str">
        <f>"Guardian 2 Last "&amp;ROW()</f>
        <v>Guardian 2 Last 32</v>
      </c>
      <c r="R32" t="s">
        <v>71</v>
      </c>
      <c r="S32" t="s">
        <v>20</v>
      </c>
      <c r="T32" t="s">
        <v>48</v>
      </c>
      <c r="U32" t="s">
        <v>21</v>
      </c>
      <c r="V32" t="s">
        <v>22</v>
      </c>
      <c r="W32" s="1">
        <v>335</v>
      </c>
    </row>
    <row r="33" spans="1:24">
      <c r="A33" s="3">
        <f>IF(ISERROR(VLOOKUP(TRIM(G33)&amp;"|"&amp;TRIM(F33),DibsInfo!$A:$Z,7,FALSE)),0,VLOOKUP(TRIM(G33)&amp;"|"&amp;TRIM(F33),DibsInfo!$A:$Z,7,FALSE))</f>
        <v>2</v>
      </c>
      <c r="B33" s="3">
        <f>IF(ISERROR(VLOOKUP(TRIM(N33)&amp;"|"&amp;TRIM(M33),DibsInfo!$A:$Z,7,FALSE)),0,VLOOKUP(TRIM(N33)&amp;"|"&amp;TRIM(M33),DibsInfo!$A:$Z,7,FALSE))</f>
        <v>0</v>
      </c>
      <c r="C33" s="3">
        <f>IF(ISERROR(VLOOKUP(TRIM(Q33)&amp;"|"&amp;TRIM(P33),DibsInfo!$A:$Z,7,FALSE)),0,VLOOKUP(TRIM(Q33)&amp;"|"&amp;TRIM(P33),DibsInfo!$A:$Z,7,FALSE))</f>
        <v>0</v>
      </c>
      <c r="D33" s="3">
        <f t="shared" si="8"/>
        <v>2</v>
      </c>
      <c r="E33" s="3">
        <f>IF(D33&gt;=10,0,IF(ISNUMBER(SEARCH("Buyout",U33)),"Buyout",IF(D33&gt;=10,0,10-D33)))</f>
        <v>8</v>
      </c>
      <c r="F33" t="str">
        <f>"Player First "&amp;ROW()</f>
        <v>Player First 33</v>
      </c>
      <c r="G33" t="str">
        <f>"Player Last "&amp;ROW()</f>
        <v>Player Last 33</v>
      </c>
      <c r="H33" s="3">
        <v>12</v>
      </c>
      <c r="I33" t="s">
        <v>34</v>
      </c>
      <c r="J33" t="s">
        <v>71</v>
      </c>
      <c r="K33" t="s">
        <v>30</v>
      </c>
      <c r="L33" t="s">
        <v>34</v>
      </c>
      <c r="M33" t="str">
        <f>"Guardian 1 First "&amp;ROW()</f>
        <v>Guardian 1 First 33</v>
      </c>
      <c r="N33" t="str">
        <f>"Guardian 1 Last "&amp;ROW()</f>
        <v>Guardian 1 Last 33</v>
      </c>
      <c r="O33" t="s">
        <v>71</v>
      </c>
      <c r="P33" t="str">
        <f>"Guardian 2 First "&amp;ROW()</f>
        <v>Guardian 2 First 33</v>
      </c>
      <c r="Q33" t="str">
        <f>"Guardian 2 Last "&amp;ROW()</f>
        <v>Guardian 2 Last 33</v>
      </c>
      <c r="R33" t="s">
        <v>71</v>
      </c>
      <c r="S33" t="s">
        <v>20</v>
      </c>
      <c r="T33" t="s">
        <v>48</v>
      </c>
      <c r="U33" t="s">
        <v>21</v>
      </c>
      <c r="V33" t="s">
        <v>22</v>
      </c>
      <c r="W33" s="1">
        <v>285</v>
      </c>
      <c r="X33" t="s">
        <v>64</v>
      </c>
    </row>
    <row r="34" spans="1:24">
      <c r="A34" s="3">
        <f>IF(ISERROR(VLOOKUP(TRIM(G34)&amp;"|"&amp;TRIM(F34),DibsInfo!$A:$Z,7,FALSE)),0,VLOOKUP(TRIM(G34)&amp;"|"&amp;TRIM(F34),DibsInfo!$A:$Z,7,FALSE))</f>
        <v>0</v>
      </c>
      <c r="B34" s="3">
        <f>IF(ISERROR(VLOOKUP(TRIM(N34)&amp;"|"&amp;TRIM(M34),DibsInfo!$A:$Z,7,FALSE)),0,VLOOKUP(TRIM(N34)&amp;"|"&amp;TRIM(M34),DibsInfo!$A:$Z,7,FALSE))</f>
        <v>40</v>
      </c>
      <c r="C34" s="3">
        <f>IF(ISERROR(VLOOKUP(TRIM(Q34)&amp;"|"&amp;TRIM(P34),DibsInfo!$A:$Z,7,FALSE)),0,VLOOKUP(TRIM(Q34)&amp;"|"&amp;TRIM(P34),DibsInfo!$A:$Z,7,FALSE))</f>
        <v>0</v>
      </c>
      <c r="D34" s="3">
        <f t="shared" si="8"/>
        <v>40</v>
      </c>
      <c r="E34" s="3">
        <f>IF(D34&gt;=10,0,IF(ISNUMBER(SEARCH("Buyout",U34)),"Buyout",IF(D34&gt;=10,0,10-D34)))</f>
        <v>0</v>
      </c>
      <c r="F34" t="str">
        <f>"Player First "&amp;ROW()</f>
        <v>Player First 34</v>
      </c>
      <c r="G34" t="str">
        <f>"Player Last "&amp;ROW()</f>
        <v>Player Last 34</v>
      </c>
      <c r="H34" s="3">
        <v>7</v>
      </c>
      <c r="I34" t="s">
        <v>18</v>
      </c>
      <c r="J34" t="s">
        <v>71</v>
      </c>
      <c r="K34" t="s">
        <v>19</v>
      </c>
      <c r="L34" t="s">
        <v>18</v>
      </c>
      <c r="M34" t="str">
        <f>"Guardian 1 First "&amp;ROW()</f>
        <v>Guardian 1 First 34</v>
      </c>
      <c r="N34" t="str">
        <f>"Guardian 1 Last "&amp;ROW()</f>
        <v>Guardian 1 Last 34</v>
      </c>
      <c r="O34" t="s">
        <v>71</v>
      </c>
      <c r="P34" t="str">
        <f>"Guardian 2 First "&amp;ROW()</f>
        <v>Guardian 2 First 34</v>
      </c>
      <c r="Q34" t="str">
        <f>"Guardian 2 Last "&amp;ROW()</f>
        <v>Guardian 2 Last 34</v>
      </c>
      <c r="R34" t="s">
        <v>71</v>
      </c>
      <c r="S34" t="s">
        <v>20</v>
      </c>
      <c r="T34" t="s">
        <v>48</v>
      </c>
      <c r="U34" t="s">
        <v>21</v>
      </c>
      <c r="V34" t="s">
        <v>22</v>
      </c>
      <c r="W34" s="1">
        <v>140</v>
      </c>
    </row>
    <row r="35" spans="1:24">
      <c r="A35" s="3">
        <f>IF(ISERROR(VLOOKUP(TRIM(G35)&amp;"|"&amp;TRIM(F35),DibsInfo!$A:$Z,7,FALSE)),0,VLOOKUP(TRIM(G35)&amp;"|"&amp;TRIM(F35),DibsInfo!$A:$Z,7,FALSE))</f>
        <v>0</v>
      </c>
      <c r="B35" s="3">
        <f>IF(ISERROR(VLOOKUP(TRIM(N35)&amp;"|"&amp;TRIM(M35),DibsInfo!$A:$Z,7,FALSE)),0,VLOOKUP(TRIM(N35)&amp;"|"&amp;TRIM(M35),DibsInfo!$A:$Z,7,FALSE))</f>
        <v>14</v>
      </c>
      <c r="C35" s="3">
        <f>IF(ISERROR(VLOOKUP(TRIM(Q35)&amp;"|"&amp;TRIM(P35),DibsInfo!$A:$Z,7,FALSE)),0,VLOOKUP(TRIM(Q35)&amp;"|"&amp;TRIM(P35),DibsInfo!$A:$Z,7,FALSE))</f>
        <v>0</v>
      </c>
      <c r="D35" s="3">
        <f t="shared" si="8"/>
        <v>14</v>
      </c>
      <c r="E35" s="3">
        <f>IF(D35&gt;=10,0,IF(ISNUMBER(SEARCH("Buyout",U35)),"Buyout",IF(D35&gt;=10,0,10-D35)))</f>
        <v>0</v>
      </c>
      <c r="F35" t="str">
        <f>"Player First "&amp;ROW()</f>
        <v>Player First 35</v>
      </c>
      <c r="G35" t="str">
        <f>"Player Last "&amp;ROW()</f>
        <v>Player Last 35</v>
      </c>
      <c r="H35" s="3">
        <v>5</v>
      </c>
      <c r="I35" t="s">
        <v>23</v>
      </c>
      <c r="J35" t="s">
        <v>71</v>
      </c>
      <c r="K35" t="s">
        <v>24</v>
      </c>
      <c r="L35" t="s">
        <v>23</v>
      </c>
      <c r="M35" t="str">
        <f>"Guardian 1 First "&amp;ROW()</f>
        <v>Guardian 1 First 35</v>
      </c>
      <c r="N35" t="str">
        <f>"Guardian 1 Last "&amp;ROW()</f>
        <v>Guardian 1 Last 35</v>
      </c>
      <c r="O35" t="s">
        <v>71</v>
      </c>
      <c r="P35" t="str">
        <f>"Guardian 2 First "&amp;ROW()</f>
        <v>Guardian 2 First 35</v>
      </c>
      <c r="Q35" t="str">
        <f>"Guardian 2 Last "&amp;ROW()</f>
        <v>Guardian 2 Last 35</v>
      </c>
      <c r="R35" t="s">
        <v>71</v>
      </c>
      <c r="S35" t="s">
        <v>20</v>
      </c>
      <c r="T35" t="s">
        <v>48</v>
      </c>
      <c r="U35" t="s">
        <v>21</v>
      </c>
      <c r="V35" t="s">
        <v>22</v>
      </c>
      <c r="W35" s="1">
        <v>285</v>
      </c>
    </row>
    <row r="36" spans="1:24">
      <c r="A36" s="3">
        <f>IF(ISERROR(VLOOKUP(TRIM(G36)&amp;"|"&amp;TRIM(F36),DibsInfo!$A:$Z,7,FALSE)),0,VLOOKUP(TRIM(G36)&amp;"|"&amp;TRIM(F36),DibsInfo!$A:$Z,7,FALSE))</f>
        <v>0</v>
      </c>
      <c r="B36" s="3">
        <f>IF(ISERROR(VLOOKUP(TRIM(N36)&amp;"|"&amp;TRIM(M36),DibsInfo!$A:$Z,7,FALSE)),0,VLOOKUP(TRIM(N36)&amp;"|"&amp;TRIM(M36),DibsInfo!$A:$Z,7,FALSE))</f>
        <v>10.5</v>
      </c>
      <c r="C36" s="3">
        <f>IF(ISERROR(VLOOKUP(TRIM(Q36)&amp;"|"&amp;TRIM(P36),DibsInfo!$A:$Z,7,FALSE)),0,VLOOKUP(TRIM(Q36)&amp;"|"&amp;TRIM(P36),DibsInfo!$A:$Z,7,FALSE))</f>
        <v>0</v>
      </c>
      <c r="D36" s="3">
        <f t="shared" si="8"/>
        <v>10.5</v>
      </c>
      <c r="E36" s="3">
        <f>IF(D36&gt;=10,0,IF(ISNUMBER(SEARCH("Buyout",U36)),"Buyout",IF(D36&gt;=10,0,10-D36)))</f>
        <v>0</v>
      </c>
      <c r="F36" t="str">
        <f>"Player First "&amp;ROW()</f>
        <v>Player First 36</v>
      </c>
      <c r="G36" t="str">
        <f>"Player Last "&amp;ROW()</f>
        <v>Player Last 36</v>
      </c>
      <c r="H36" s="3">
        <v>9</v>
      </c>
      <c r="I36" t="s">
        <v>25</v>
      </c>
      <c r="J36" t="s">
        <v>71</v>
      </c>
      <c r="K36" t="s">
        <v>26</v>
      </c>
      <c r="L36" t="s">
        <v>27</v>
      </c>
      <c r="M36" t="str">
        <f>"Guardian 1 First "&amp;ROW()</f>
        <v>Guardian 1 First 36</v>
      </c>
      <c r="N36" t="str">
        <f>"Guardian 1 Last "&amp;ROW()</f>
        <v>Guardian 1 Last 36</v>
      </c>
      <c r="O36" t="s">
        <v>71</v>
      </c>
      <c r="P36" t="str">
        <f>"Guardian 2 First "&amp;ROW()</f>
        <v>Guardian 2 First 36</v>
      </c>
      <c r="Q36" t="str">
        <f>"Guardian 2 Last "&amp;ROW()</f>
        <v>Guardian 2 Last 36</v>
      </c>
      <c r="R36" t="s">
        <v>71</v>
      </c>
      <c r="S36" t="s">
        <v>20</v>
      </c>
      <c r="T36" t="s">
        <v>48</v>
      </c>
      <c r="U36" t="s">
        <v>21</v>
      </c>
      <c r="V36" t="s">
        <v>22</v>
      </c>
      <c r="W36" s="1">
        <v>210</v>
      </c>
    </row>
    <row r="37" spans="1:24">
      <c r="A37" s="3">
        <f>IF(ISERROR(VLOOKUP(TRIM(G37)&amp;"|"&amp;TRIM(F37),DibsInfo!$A:$Z,7,FALSE)),0,VLOOKUP(TRIM(G37)&amp;"|"&amp;TRIM(F37),DibsInfo!$A:$Z,7,FALSE))</f>
        <v>0</v>
      </c>
      <c r="B37" s="3">
        <f>IF(ISERROR(VLOOKUP(TRIM(N37)&amp;"|"&amp;TRIM(M37),DibsInfo!$A:$Z,7,FALSE)),0,VLOOKUP(TRIM(N37)&amp;"|"&amp;TRIM(M37),DibsInfo!$A:$Z,7,FALSE))</f>
        <v>10</v>
      </c>
      <c r="C37" s="3">
        <f>IF(ISERROR(VLOOKUP(TRIM(Q37)&amp;"|"&amp;TRIM(P37),DibsInfo!$A:$Z,7,FALSE)),0,VLOOKUP(TRIM(Q37)&amp;"|"&amp;TRIM(P37),DibsInfo!$A:$Z,7,FALSE))</f>
        <v>0</v>
      </c>
      <c r="D37" s="3">
        <f t="shared" si="8"/>
        <v>10</v>
      </c>
      <c r="E37" s="3">
        <f>IF(D37&gt;=10,0,IF(ISNUMBER(SEARCH("Buyout",U37)),"Buyout",IF(D37&gt;=10,0,10-D37)))</f>
        <v>0</v>
      </c>
      <c r="F37" t="str">
        <f>"Player First "&amp;ROW()</f>
        <v>Player First 37</v>
      </c>
      <c r="G37" t="str">
        <f>"Player Last "&amp;ROW()</f>
        <v>Player Last 37</v>
      </c>
      <c r="H37" s="3">
        <v>7</v>
      </c>
      <c r="I37" t="s">
        <v>18</v>
      </c>
      <c r="J37" t="s">
        <v>71</v>
      </c>
      <c r="K37" t="s">
        <v>29</v>
      </c>
      <c r="L37" t="s">
        <v>18</v>
      </c>
      <c r="M37" t="str">
        <f>"Guardian 1 First "&amp;ROW()</f>
        <v>Guardian 1 First 37</v>
      </c>
      <c r="N37" t="str">
        <f>"Guardian 1 Last "&amp;ROW()</f>
        <v>Guardian 1 Last 37</v>
      </c>
      <c r="O37" t="s">
        <v>71</v>
      </c>
      <c r="P37" t="str">
        <f>"Guardian 2 First "&amp;ROW()</f>
        <v>Guardian 2 First 37</v>
      </c>
      <c r="Q37" t="str">
        <f>"Guardian 2 Last "&amp;ROW()</f>
        <v>Guardian 2 Last 37</v>
      </c>
      <c r="R37" t="s">
        <v>71</v>
      </c>
      <c r="S37" t="s">
        <v>20</v>
      </c>
      <c r="T37" t="s">
        <v>48</v>
      </c>
      <c r="U37" t="s">
        <v>21</v>
      </c>
      <c r="V37" t="s">
        <v>22</v>
      </c>
      <c r="W37" s="1">
        <v>140</v>
      </c>
    </row>
    <row r="38" spans="1:24">
      <c r="A38" s="3">
        <f>IF(ISERROR(VLOOKUP(TRIM(G38)&amp;"|"&amp;TRIM(F38),DibsInfo!$A:$Z,7,FALSE)),0,VLOOKUP(TRIM(G38)&amp;"|"&amp;TRIM(F38),DibsInfo!$A:$Z,7,FALSE))</f>
        <v>0</v>
      </c>
      <c r="B38" s="3">
        <f>IF(ISERROR(VLOOKUP(TRIM(N38)&amp;"|"&amp;TRIM(M38),DibsInfo!$A:$Z,7,FALSE)),0,VLOOKUP(TRIM(N38)&amp;"|"&amp;TRIM(M38),DibsInfo!$A:$Z,7,FALSE))</f>
        <v>16</v>
      </c>
      <c r="C38" s="3">
        <f>IF(ISERROR(VLOOKUP(TRIM(Q38)&amp;"|"&amp;TRIM(P38),DibsInfo!$A:$Z,7,FALSE)),0,VLOOKUP(TRIM(Q38)&amp;"|"&amp;TRIM(P38),DibsInfo!$A:$Z,7,FALSE))</f>
        <v>0</v>
      </c>
      <c r="D38" s="3">
        <f t="shared" si="8"/>
        <v>16</v>
      </c>
      <c r="E38" s="3">
        <f>IF(D38&gt;=10,0,IF(ISNUMBER(SEARCH("Buyout",U38)),"Buyout",IF(D38&gt;=10,0,10-D38)))</f>
        <v>0</v>
      </c>
      <c r="F38" t="str">
        <f>"Player First "&amp;ROW()</f>
        <v>Player First 38</v>
      </c>
      <c r="G38" t="str">
        <f>"Player Last "&amp;ROW()</f>
        <v>Player Last 38</v>
      </c>
      <c r="H38" s="3">
        <v>11</v>
      </c>
      <c r="I38" t="s">
        <v>25</v>
      </c>
      <c r="J38" t="s">
        <v>71</v>
      </c>
      <c r="K38" t="s">
        <v>30</v>
      </c>
      <c r="L38" t="s">
        <v>25</v>
      </c>
      <c r="M38" t="str">
        <f>"Guardian 1 First "&amp;ROW()</f>
        <v>Guardian 1 First 38</v>
      </c>
      <c r="N38" t="str">
        <f>"Guardian 1 Last "&amp;ROW()</f>
        <v>Guardian 1 Last 38</v>
      </c>
      <c r="O38" t="s">
        <v>71</v>
      </c>
      <c r="P38" t="str">
        <f>"Guardian 2 First "&amp;ROW()</f>
        <v>Guardian 2 First 38</v>
      </c>
      <c r="Q38" t="str">
        <f>"Guardian 2 Last "&amp;ROW()</f>
        <v>Guardian 2 Last 38</v>
      </c>
      <c r="R38" t="s">
        <v>71</v>
      </c>
      <c r="S38" t="s">
        <v>20</v>
      </c>
      <c r="T38" t="s">
        <v>48</v>
      </c>
      <c r="U38" t="s">
        <v>21</v>
      </c>
      <c r="V38" t="s">
        <v>22</v>
      </c>
      <c r="W38" s="1">
        <v>185</v>
      </c>
    </row>
  </sheetData>
  <sortState ref="A18:X494">
    <sortCondition descending="1" ref="E18:E494"/>
    <sortCondition ref="G18:G494"/>
    <sortCondition ref="F18:F494"/>
  </sortState>
  <mergeCells count="5">
    <mergeCell ref="C13:D13"/>
    <mergeCell ref="C12:D12"/>
    <mergeCell ref="A1:F1"/>
    <mergeCell ref="C14:D14"/>
    <mergeCell ref="C15:D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2" sqref="A12"/>
    </sheetView>
  </sheetViews>
  <sheetFormatPr baseColWidth="10" defaultRowHeight="15" x14ac:dyDescent="0"/>
  <cols>
    <col min="1" max="1" width="22" bestFit="1" customWidth="1"/>
  </cols>
  <sheetData>
    <row r="1" spans="1:8">
      <c r="A1" t="s">
        <v>50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62</v>
      </c>
      <c r="H1" t="s">
        <v>63</v>
      </c>
    </row>
    <row r="2" spans="1:8">
      <c r="A2" t="str">
        <f t="shared" ref="A2:A12" si="0">TRIM(C2)&amp;"|"&amp;TRIM(B2)</f>
        <v>Guardian 1 Last 30|Guardian 1 First 30</v>
      </c>
      <c r="B2" s="12" t="s">
        <v>73</v>
      </c>
      <c r="C2" s="12" t="s">
        <v>74</v>
      </c>
      <c r="D2" s="12">
        <v>2</v>
      </c>
      <c r="E2" s="12" t="b">
        <v>0</v>
      </c>
      <c r="F2" s="12">
        <v>8</v>
      </c>
      <c r="G2" s="12">
        <v>2</v>
      </c>
    </row>
    <row r="3" spans="1:8">
      <c r="A3" t="str">
        <f t="shared" si="0"/>
        <v>Guardian 2 Last 31|Guardian 2 First 31</v>
      </c>
      <c r="B3" s="12" t="s">
        <v>75</v>
      </c>
      <c r="C3" s="12" t="s">
        <v>76</v>
      </c>
      <c r="D3" s="12">
        <v>5</v>
      </c>
      <c r="E3" s="12" t="b">
        <v>0</v>
      </c>
      <c r="F3" s="12">
        <v>5</v>
      </c>
      <c r="G3" s="12">
        <v>5</v>
      </c>
    </row>
    <row r="4" spans="1:8">
      <c r="A4" t="str">
        <f t="shared" si="0"/>
        <v>Guardian 1 Last 32|Guardian 1 First 32</v>
      </c>
      <c r="B4" s="12" t="s">
        <v>77</v>
      </c>
      <c r="C4" s="12" t="s">
        <v>78</v>
      </c>
      <c r="D4" s="12">
        <v>5</v>
      </c>
      <c r="E4" s="12" t="b">
        <v>0</v>
      </c>
      <c r="F4" s="12">
        <v>5</v>
      </c>
      <c r="G4" s="12">
        <v>5</v>
      </c>
    </row>
    <row r="5" spans="1:8">
      <c r="A5" t="str">
        <f t="shared" si="0"/>
        <v>Player Last 33|Player First 33</v>
      </c>
      <c r="B5" s="12" t="s">
        <v>79</v>
      </c>
      <c r="C5" s="12" t="s">
        <v>80</v>
      </c>
      <c r="D5" s="12">
        <v>2</v>
      </c>
      <c r="E5" s="12" t="b">
        <v>0</v>
      </c>
      <c r="F5" s="12">
        <v>8</v>
      </c>
      <c r="G5" s="12">
        <v>2</v>
      </c>
    </row>
    <row r="6" spans="1:8">
      <c r="A6" t="str">
        <f t="shared" si="0"/>
        <v>Guardian 2 Last 6|Guardian 2 First 6</v>
      </c>
      <c r="B6" s="12" t="s">
        <v>81</v>
      </c>
      <c r="C6" s="12" t="s">
        <v>82</v>
      </c>
      <c r="D6" s="12">
        <v>2</v>
      </c>
      <c r="E6" s="12" t="b">
        <v>0</v>
      </c>
      <c r="F6" s="12">
        <v>8</v>
      </c>
      <c r="G6" s="12">
        <v>2</v>
      </c>
    </row>
    <row r="7" spans="1:8">
      <c r="A7" t="str">
        <f t="shared" si="0"/>
        <v>Guardian 1 Last 32|Guardian 1 First 32</v>
      </c>
      <c r="B7" s="12" t="s">
        <v>77</v>
      </c>
      <c r="C7" s="12" t="s">
        <v>78</v>
      </c>
      <c r="D7" s="12">
        <v>2</v>
      </c>
      <c r="E7" s="12" t="b">
        <v>0</v>
      </c>
      <c r="F7" s="12">
        <v>8</v>
      </c>
      <c r="G7" s="12">
        <v>2</v>
      </c>
    </row>
    <row r="8" spans="1:8">
      <c r="A8" t="str">
        <f t="shared" si="0"/>
        <v>Guardian 1 Last 34|Guardian 1 First 34</v>
      </c>
      <c r="B8" t="s">
        <v>83</v>
      </c>
      <c r="C8" t="s">
        <v>84</v>
      </c>
      <c r="D8">
        <v>40</v>
      </c>
      <c r="E8" t="b">
        <v>1</v>
      </c>
      <c r="F8" t="s">
        <v>48</v>
      </c>
      <c r="G8">
        <f t="shared" ref="G8:G12" si="1">D8</f>
        <v>40</v>
      </c>
    </row>
    <row r="9" spans="1:8">
      <c r="A9" t="str">
        <f t="shared" si="0"/>
        <v>Guardian 1 Last 35|Guardian 1 First 35</v>
      </c>
      <c r="B9" t="s">
        <v>85</v>
      </c>
      <c r="C9" t="s">
        <v>86</v>
      </c>
      <c r="D9">
        <v>14</v>
      </c>
      <c r="E9" t="b">
        <v>1</v>
      </c>
      <c r="F9" t="s">
        <v>48</v>
      </c>
      <c r="G9">
        <f t="shared" si="1"/>
        <v>14</v>
      </c>
    </row>
    <row r="10" spans="1:8">
      <c r="A10" t="str">
        <f t="shared" si="0"/>
        <v>Guardian 1 Last 36|Guardian 1 First 36</v>
      </c>
      <c r="B10" t="s">
        <v>87</v>
      </c>
      <c r="C10" t="s">
        <v>88</v>
      </c>
      <c r="D10">
        <v>10.5</v>
      </c>
      <c r="E10" t="b">
        <v>1</v>
      </c>
      <c r="F10" t="s">
        <v>48</v>
      </c>
      <c r="G10">
        <f t="shared" si="1"/>
        <v>10.5</v>
      </c>
    </row>
    <row r="11" spans="1:8">
      <c r="A11" t="str">
        <f t="shared" si="0"/>
        <v>Guardian 1 Last 37|Guardian 1 First 37</v>
      </c>
      <c r="B11" t="s">
        <v>89</v>
      </c>
      <c r="C11" t="s">
        <v>90</v>
      </c>
      <c r="D11">
        <v>10</v>
      </c>
      <c r="E11" t="b">
        <v>1</v>
      </c>
      <c r="F11" t="s">
        <v>48</v>
      </c>
      <c r="G11">
        <f t="shared" si="1"/>
        <v>10</v>
      </c>
    </row>
    <row r="12" spans="1:8">
      <c r="A12" t="str">
        <f t="shared" si="0"/>
        <v>Guardian 1 Last 38|Guardian 1 First 38</v>
      </c>
      <c r="B12" t="s">
        <v>91</v>
      </c>
      <c r="C12" t="s">
        <v>92</v>
      </c>
      <c r="D12">
        <v>16</v>
      </c>
      <c r="E12" t="b">
        <v>1</v>
      </c>
      <c r="F12" t="s">
        <v>48</v>
      </c>
      <c r="G12">
        <f t="shared" si="1"/>
        <v>16</v>
      </c>
    </row>
  </sheetData>
  <sortState ref="A2:H457">
    <sortCondition ref="A2:A45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Dibs_Reconciliation_report</vt:lpstr>
      <vt:lpstr>DibsInfo</vt:lpstr>
    </vt:vector>
  </TitlesOfParts>
  <Company>Solution43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Rendell</dc:creator>
  <cp:lastModifiedBy>Carl Rendell</cp:lastModifiedBy>
  <dcterms:created xsi:type="dcterms:W3CDTF">2017-07-13T22:20:05Z</dcterms:created>
  <dcterms:modified xsi:type="dcterms:W3CDTF">2017-10-17T19:28:33Z</dcterms:modified>
</cp:coreProperties>
</file>