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7640" yWindow="2140" windowWidth="33180" windowHeight="21580" tabRatio="500"/>
  </bookViews>
  <sheets>
    <sheet name="Player cost estimator" sheetId="1" r:id="rId1"/>
    <sheet name="Team Accounti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31" i="1"/>
  <c r="D31" i="1"/>
  <c r="E25" i="1"/>
  <c r="AE18" i="2"/>
  <c r="C24" i="2"/>
  <c r="V17" i="2"/>
  <c r="C38" i="2"/>
  <c r="W17" i="2"/>
  <c r="C41" i="2"/>
  <c r="X17" i="2"/>
  <c r="C45" i="2"/>
  <c r="Y17" i="2"/>
  <c r="C48" i="2"/>
  <c r="Z17" i="2"/>
  <c r="AD17" i="2"/>
  <c r="AE17" i="2"/>
  <c r="V16" i="2"/>
  <c r="W16" i="2"/>
  <c r="X16" i="2"/>
  <c r="Y16" i="2"/>
  <c r="Z16" i="2"/>
  <c r="AD16" i="2"/>
  <c r="AE16" i="2"/>
  <c r="V15" i="2"/>
  <c r="W15" i="2"/>
  <c r="X15" i="2"/>
  <c r="Y15" i="2"/>
  <c r="Z15" i="2"/>
  <c r="AD15" i="2"/>
  <c r="AE15" i="2"/>
  <c r="V14" i="2"/>
  <c r="W14" i="2"/>
  <c r="X14" i="2"/>
  <c r="Y14" i="2"/>
  <c r="Z14" i="2"/>
  <c r="AD14" i="2"/>
  <c r="AE14" i="2"/>
  <c r="V13" i="2"/>
  <c r="W13" i="2"/>
  <c r="X13" i="2"/>
  <c r="Y13" i="2"/>
  <c r="Z13" i="2"/>
  <c r="AD13" i="2"/>
  <c r="AE13" i="2"/>
  <c r="V12" i="2"/>
  <c r="W12" i="2"/>
  <c r="X12" i="2"/>
  <c r="Y12" i="2"/>
  <c r="Z12" i="2"/>
  <c r="AD12" i="2"/>
  <c r="AE12" i="2"/>
  <c r="V11" i="2"/>
  <c r="W11" i="2"/>
  <c r="X11" i="2"/>
  <c r="Y11" i="2"/>
  <c r="Z11" i="2"/>
  <c r="AD11" i="2"/>
  <c r="AE11" i="2"/>
  <c r="V10" i="2"/>
  <c r="W10" i="2"/>
  <c r="X10" i="2"/>
  <c r="Y10" i="2"/>
  <c r="Z10" i="2"/>
  <c r="AD10" i="2"/>
  <c r="AE10" i="2"/>
  <c r="V9" i="2"/>
  <c r="W9" i="2"/>
  <c r="X9" i="2"/>
  <c r="Y9" i="2"/>
  <c r="Z9" i="2"/>
  <c r="AD9" i="2"/>
  <c r="AE9" i="2"/>
  <c r="V8" i="2"/>
  <c r="W8" i="2"/>
  <c r="X8" i="2"/>
  <c r="Y8" i="2"/>
  <c r="Z8" i="2"/>
  <c r="AD8" i="2"/>
  <c r="AE8" i="2"/>
  <c r="V7" i="2"/>
  <c r="W7" i="2"/>
  <c r="X7" i="2"/>
  <c r="Y7" i="2"/>
  <c r="Z7" i="2"/>
  <c r="AD7" i="2"/>
  <c r="AE7" i="2"/>
  <c r="V6" i="2"/>
  <c r="W6" i="2"/>
  <c r="X6" i="2"/>
  <c r="Y6" i="2"/>
  <c r="Z6" i="2"/>
  <c r="AD6" i="2"/>
  <c r="AE6" i="2"/>
  <c r="E19" i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L6" i="2"/>
  <c r="U6" i="2"/>
  <c r="AF6" i="2"/>
  <c r="L7" i="2"/>
  <c r="U7" i="2"/>
  <c r="AF7" i="2"/>
  <c r="L8" i="2"/>
  <c r="U8" i="2"/>
  <c r="AF8" i="2"/>
  <c r="L9" i="2"/>
  <c r="U9" i="2"/>
  <c r="AF9" i="2"/>
  <c r="L10" i="2"/>
  <c r="U10" i="2"/>
  <c r="AF10" i="2"/>
  <c r="L11" i="2"/>
  <c r="U11" i="2"/>
  <c r="AF11" i="2"/>
  <c r="L12" i="2"/>
  <c r="U12" i="2"/>
  <c r="AF12" i="2"/>
  <c r="L13" i="2"/>
  <c r="U13" i="2"/>
  <c r="AF13" i="2"/>
  <c r="L14" i="2"/>
  <c r="U14" i="2"/>
  <c r="AF14" i="2"/>
  <c r="L15" i="2"/>
  <c r="U15" i="2"/>
  <c r="AF15" i="2"/>
  <c r="L16" i="2"/>
  <c r="U16" i="2"/>
  <c r="AF16" i="2"/>
  <c r="L17" i="2"/>
  <c r="U17" i="2"/>
  <c r="AF17" i="2"/>
  <c r="L18" i="2"/>
  <c r="U18" i="2"/>
  <c r="AD18" i="2"/>
  <c r="AF18" i="2"/>
  <c r="AF19" i="2"/>
  <c r="AE19" i="2"/>
  <c r="AD19" i="2"/>
  <c r="AC19" i="2"/>
  <c r="AB19" i="2"/>
  <c r="AA19" i="2"/>
  <c r="Z19" i="2"/>
  <c r="Y19" i="2"/>
  <c r="X19" i="2"/>
  <c r="W19" i="2"/>
  <c r="U19" i="2"/>
  <c r="R19" i="2"/>
  <c r="Q19" i="2"/>
  <c r="P19" i="2"/>
  <c r="O19" i="2"/>
  <c r="N19" i="2"/>
  <c r="V19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L19" i="2"/>
  <c r="K19" i="2"/>
  <c r="J19" i="2"/>
  <c r="I19" i="2"/>
  <c r="H19" i="2"/>
  <c r="G19" i="2"/>
  <c r="E19" i="2"/>
  <c r="C19" i="2"/>
  <c r="E24" i="1"/>
  <c r="D23" i="1"/>
  <c r="E23" i="1"/>
  <c r="D22" i="1"/>
  <c r="D21" i="1"/>
  <c r="E21" i="1"/>
  <c r="E20" i="1"/>
  <c r="E18" i="1"/>
  <c r="K10" i="1"/>
  <c r="D32" i="1"/>
  <c r="E32" i="1"/>
  <c r="E33" i="1"/>
  <c r="D19" i="1"/>
  <c r="D20" i="1"/>
  <c r="D28" i="1"/>
  <c r="D33" i="1"/>
</calcChain>
</file>

<file path=xl/sharedStrings.xml><?xml version="1.0" encoding="utf-8"?>
<sst xmlns="http://schemas.openxmlformats.org/spreadsheetml/2006/main" count="99" uniqueCount="90">
  <si>
    <t>Assumptions</t>
  </si>
  <si>
    <t>External Funding</t>
  </si>
  <si>
    <t>Sponsors</t>
  </si>
  <si>
    <t xml:space="preserve">Total External Funds  </t>
  </si>
  <si>
    <r>
      <t xml:space="preserve">Potential Individual Costs                                    </t>
    </r>
    <r>
      <rPr>
        <sz val="9"/>
        <rFont val="Comic Sans MS"/>
        <family val="4"/>
      </rPr>
      <t>(These items are generally optional - estimates only)</t>
    </r>
  </si>
  <si>
    <t xml:space="preserve">Team </t>
  </si>
  <si>
    <t>Player</t>
  </si>
  <si>
    <t>Tournament Fees</t>
  </si>
  <si>
    <t>Uniform</t>
  </si>
  <si>
    <t>Crew Sweatshirt - with number</t>
  </si>
  <si>
    <t>Enter Other Items and Cost Here</t>
  </si>
  <si>
    <r>
      <t xml:space="preserve">Coaches Polo Shirt </t>
    </r>
    <r>
      <rPr>
        <sz val="8"/>
        <rFont val="Comic Sans MS"/>
        <family val="4"/>
      </rPr>
      <t>(Navy or White)</t>
    </r>
  </si>
  <si>
    <t>Players Cost Summary</t>
  </si>
  <si>
    <t>Other Related Personal Costs</t>
  </si>
  <si>
    <t>Team</t>
  </si>
  <si>
    <t>Travel - Lodging - Meals</t>
  </si>
  <si>
    <t>Total Required Cost of Summer Play</t>
  </si>
  <si>
    <t>Costs Offset by External Funding</t>
  </si>
  <si>
    <t>Castro Valley Girls Softball League</t>
  </si>
  <si>
    <t>Players on the Team</t>
  </si>
  <si>
    <t>Total Tournaments</t>
  </si>
  <si>
    <t>Ave Tournament Cost</t>
  </si>
  <si>
    <t>Uniform/Pants/Socks Cost</t>
  </si>
  <si>
    <t>Bag/Helmet</t>
  </si>
  <si>
    <t>Coach expenses</t>
  </si>
  <si>
    <t>League/Insurance Fees</t>
  </si>
  <si>
    <t>Fundraising</t>
  </si>
  <si>
    <r>
      <t xml:space="preserve">Sliding Shorts </t>
    </r>
    <r>
      <rPr>
        <sz val="8"/>
        <rFont val="Comic Sans MS"/>
        <family val="4"/>
      </rPr>
      <t>(black)</t>
    </r>
  </si>
  <si>
    <t>Bat/Helmet holders</t>
  </si>
  <si>
    <t>Coach Expenses(balls, bownet, etc)</t>
  </si>
  <si>
    <t>ACE Certification (3 coaches)</t>
  </si>
  <si>
    <t>Unit costs</t>
  </si>
  <si>
    <t>These costs do not include a trip to Western Nationals. That is extra. If your team is going to Western Nationals, I highly suggest that fundraising be planned</t>
  </si>
  <si>
    <t>Total</t>
  </si>
  <si>
    <r>
      <t xml:space="preserve">Required Team Costs </t>
    </r>
    <r>
      <rPr>
        <sz val="9"/>
        <rFont val="Comic Sans MS"/>
        <family val="4"/>
      </rPr>
      <t>(These are mandatory costs)</t>
    </r>
  </si>
  <si>
    <t>ACE Certification Fees</t>
  </si>
  <si>
    <t>Advice for money collection</t>
  </si>
  <si>
    <t>Collect the same amount from every player even if some players already have the helmet or bat or uniform. Easier to reimburse at end of season.</t>
  </si>
  <si>
    <t>Add some margin for the player costs just in case you have some unexpected costs. Factor in Western Nationals if that is your goal.</t>
  </si>
  <si>
    <t>Synergy Cap</t>
  </si>
  <si>
    <t>Synergy Ear Warmers</t>
  </si>
  <si>
    <t>Estimated Costs Calculator for Summer Travel Season</t>
  </si>
  <si>
    <t>Practice Field Fees</t>
  </si>
  <si>
    <t>Collect all fees at the beginning of the season. You don't want to be scrambling at the end of the season trying to collect fees.</t>
  </si>
  <si>
    <t xml:space="preserve">Synergy </t>
  </si>
  <si>
    <t>Summer 2015</t>
  </si>
  <si>
    <t>Registration Fee</t>
  </si>
  <si>
    <t>Other Income</t>
  </si>
  <si>
    <t>Team Gear</t>
  </si>
  <si>
    <t>Team Expenses</t>
  </si>
  <si>
    <t>#</t>
  </si>
  <si>
    <t>Grand Total Income</t>
  </si>
  <si>
    <t>Tournaments</t>
  </si>
  <si>
    <t>Uniforms</t>
  </si>
  <si>
    <t>socks</t>
  </si>
  <si>
    <t>helmets</t>
  </si>
  <si>
    <t>backpack/roller bag</t>
  </si>
  <si>
    <t>helmet/bat holder</t>
  </si>
  <si>
    <t>TOTAL GEAR EXPENSES</t>
  </si>
  <si>
    <t>practice fields</t>
  </si>
  <si>
    <t>ASA team fee/insurance</t>
  </si>
  <si>
    <t>ACE Certification</t>
  </si>
  <si>
    <t>coach's expenses</t>
  </si>
  <si>
    <t>TOTAL TEAM EXPENSES</t>
  </si>
  <si>
    <t>GRAND TOTAL EXPENSES</t>
  </si>
  <si>
    <t>OWED</t>
  </si>
  <si>
    <t>Cost Calculator</t>
  </si>
  <si>
    <t>`</t>
  </si>
  <si>
    <t>Number of girls</t>
  </si>
  <si>
    <t>Total tournaments costs</t>
  </si>
  <si>
    <t>tournament costs per player</t>
  </si>
  <si>
    <t>Uniform cost per player</t>
  </si>
  <si>
    <t>Socks cost per player</t>
  </si>
  <si>
    <t>helmet cost per player</t>
  </si>
  <si>
    <t>backpack cost</t>
  </si>
  <si>
    <t>roller bag cost</t>
  </si>
  <si>
    <t>helmet/bat holders</t>
  </si>
  <si>
    <t>practice field costs</t>
  </si>
  <si>
    <t>practice field costs per player</t>
  </si>
  <si>
    <t>ASA costs per player</t>
  </si>
  <si>
    <t>ACE certification per coach</t>
  </si>
  <si>
    <t>number of coaches</t>
  </si>
  <si>
    <t>ACE cost per player</t>
  </si>
  <si>
    <t>Total Coach's expenses</t>
  </si>
  <si>
    <t>coach expenses per player</t>
  </si>
  <si>
    <t>AST Registration</t>
  </si>
  <si>
    <t>Extra pants (Boombah)</t>
  </si>
  <si>
    <t>Hooded Sweatshirt - name and number</t>
  </si>
  <si>
    <t>Coach expenses are 3 box of balls at $68 each, one bownet $175</t>
  </si>
  <si>
    <t xml:space="preserve">Uniforms include 2 jerseys, 1 pants, 2 pairs socks. Price quote is for a medium-high quality jersey and Boombah pants.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</si>
</sst>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&quot;$&quot;#,##0.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omic Sans MS"/>
      <family val="4"/>
    </font>
    <font>
      <sz val="10"/>
      <name val="Comic Sans MS"/>
      <family val="4"/>
    </font>
    <font>
      <sz val="9.5"/>
      <name val="Comic Sans MS"/>
      <family val="4"/>
    </font>
    <font>
      <sz val="10"/>
      <color indexed="62"/>
      <name val="Comic Sans MS"/>
      <family val="4"/>
    </font>
    <font>
      <b/>
      <sz val="14.5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i/>
      <sz val="8"/>
      <color indexed="62"/>
      <name val="Comic Sans MS"/>
      <family val="4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omic Sans MS"/>
    </font>
    <font>
      <b/>
      <sz val="12"/>
      <color theme="1"/>
      <name val="Calibri"/>
      <family val="2"/>
      <scheme val="minor"/>
    </font>
    <font>
      <b/>
      <sz val="26"/>
      <color theme="1"/>
      <name val="Comic Sans MS"/>
      <family val="4"/>
    </font>
    <font>
      <b/>
      <sz val="12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1"/>
      <name val="Comic Sans MS"/>
      <family val="4"/>
    </font>
    <font>
      <sz val="16"/>
      <name val="Comic Sans MS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auto="1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7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horizontal="right"/>
      <protection locked="0"/>
    </xf>
    <xf numFmtId="166" fontId="4" fillId="0" borderId="0" xfId="0" applyNumberFormat="1" applyFont="1" applyProtection="1"/>
    <xf numFmtId="166" fontId="6" fillId="0" borderId="0" xfId="0" applyNumberFormat="1" applyFont="1" applyProtection="1">
      <protection locked="0"/>
    </xf>
    <xf numFmtId="166" fontId="6" fillId="0" borderId="0" xfId="2" applyNumberFormat="1" applyFont="1" applyAlignment="1" applyProtection="1">
      <alignment horizontal="right"/>
      <protection locked="0"/>
    </xf>
    <xf numFmtId="166" fontId="4" fillId="0" borderId="0" xfId="0" applyNumberFormat="1" applyFont="1" applyProtection="1">
      <protection locked="0"/>
    </xf>
    <xf numFmtId="166" fontId="4" fillId="0" borderId="1" xfId="0" applyNumberFormat="1" applyFont="1" applyBorder="1" applyProtection="1"/>
    <xf numFmtId="166" fontId="6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</xf>
    <xf numFmtId="0" fontId="10" fillId="0" borderId="0" xfId="0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"/>
    </xf>
    <xf numFmtId="167" fontId="4" fillId="0" borderId="0" xfId="1" applyNumberFormat="1" applyFont="1" applyProtection="1"/>
    <xf numFmtId="167" fontId="4" fillId="0" borderId="0" xfId="0" applyNumberFormat="1" applyFont="1" applyProtection="1"/>
    <xf numFmtId="166" fontId="6" fillId="0" borderId="0" xfId="0" applyNumberFormat="1" applyFont="1" applyProtection="1"/>
    <xf numFmtId="0" fontId="4" fillId="0" borderId="0" xfId="0" applyFont="1" applyAlignment="1" applyProtection="1">
      <alignment horizontal="left" indent="2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166" fontId="4" fillId="0" borderId="2" xfId="0" applyNumberFormat="1" applyFont="1" applyBorder="1" applyProtection="1"/>
    <xf numFmtId="0" fontId="7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protection locked="0"/>
    </xf>
    <xf numFmtId="166" fontId="17" fillId="0" borderId="0" xfId="0" applyNumberFormat="1" applyFont="1" applyProtection="1"/>
    <xf numFmtId="166" fontId="17" fillId="0" borderId="0" xfId="0" applyNumberFormat="1" applyFont="1" applyProtection="1"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2" applyFont="1" applyAlignment="1">
      <alignment wrapText="1"/>
    </xf>
    <xf numFmtId="0" fontId="0" fillId="0" borderId="0" xfId="2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2" applyFont="1" applyFill="1"/>
    <xf numFmtId="164" fontId="0" fillId="0" borderId="0" xfId="2" applyFont="1"/>
    <xf numFmtId="0" fontId="0" fillId="0" borderId="0" xfId="0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4" fontId="14" fillId="0" borderId="6" xfId="2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164" fontId="21" fillId="0" borderId="11" xfId="2" applyFont="1" applyBorder="1" applyAlignment="1">
      <alignment horizontal="center" wrapText="1"/>
    </xf>
    <xf numFmtId="0" fontId="21" fillId="0" borderId="12" xfId="2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2" xfId="2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164" fontId="18" fillId="0" borderId="3" xfId="2" applyFont="1" applyFill="1" applyBorder="1" applyAlignment="1">
      <alignment horizontal="center" wrapText="1"/>
    </xf>
    <xf numFmtId="164" fontId="18" fillId="0" borderId="2" xfId="2" applyFont="1" applyFill="1" applyBorder="1" applyAlignment="1">
      <alignment horizontal="center" wrapText="1"/>
    </xf>
    <xf numFmtId="164" fontId="18" fillId="0" borderId="18" xfId="2" applyFont="1" applyFill="1" applyBorder="1" applyAlignment="1">
      <alignment horizontal="center" wrapText="1"/>
    </xf>
    <xf numFmtId="164" fontId="18" fillId="0" borderId="4" xfId="2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164" fontId="23" fillId="0" borderId="18" xfId="2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0" fillId="0" borderId="10" xfId="0" applyBorder="1"/>
    <xf numFmtId="164" fontId="1" fillId="0" borderId="9" xfId="2" applyFont="1" applyBorder="1" applyAlignment="1">
      <alignment wrapText="1"/>
    </xf>
    <xf numFmtId="0" fontId="1" fillId="0" borderId="12" xfId="2" applyNumberFormat="1" applyFont="1" applyBorder="1" applyAlignment="1">
      <alignment horizontal="center" wrapText="1"/>
    </xf>
    <xf numFmtId="44" fontId="1" fillId="0" borderId="13" xfId="0" applyNumberFormat="1" applyFont="1" applyBorder="1" applyAlignment="1">
      <alignment horizontal="center" wrapText="1"/>
    </xf>
    <xf numFmtId="44" fontId="1" fillId="0" borderId="14" xfId="0" applyNumberFormat="1" applyFont="1" applyBorder="1" applyAlignment="1">
      <alignment horizontal="center" wrapText="1"/>
    </xf>
    <xf numFmtId="44" fontId="18" fillId="0" borderId="10" xfId="0" applyNumberFormat="1" applyFont="1" applyBorder="1"/>
    <xf numFmtId="44" fontId="1" fillId="0" borderId="11" xfId="0" applyNumberFormat="1" applyFont="1" applyBorder="1" applyAlignment="1">
      <alignment horizontal="center" wrapText="1"/>
    </xf>
    <xf numFmtId="44" fontId="18" fillId="0" borderId="21" xfId="0" applyNumberFormat="1" applyFont="1" applyBorder="1"/>
    <xf numFmtId="44" fontId="18" fillId="0" borderId="22" xfId="0" applyNumberFormat="1" applyFont="1" applyBorder="1"/>
    <xf numFmtId="164" fontId="18" fillId="3" borderId="23" xfId="2" applyFont="1" applyFill="1" applyBorder="1"/>
    <xf numFmtId="164" fontId="18" fillId="4" borderId="11" xfId="2" applyFont="1" applyFill="1" applyBorder="1" applyAlignment="1">
      <alignment horizontal="center" wrapText="1"/>
    </xf>
    <xf numFmtId="164" fontId="18" fillId="5" borderId="13" xfId="2" applyFont="1" applyFill="1" applyBorder="1" applyAlignment="1">
      <alignment horizontal="center" wrapText="1"/>
    </xf>
    <xf numFmtId="164" fontId="18" fillId="6" borderId="2" xfId="2" applyFont="1" applyFill="1" applyBorder="1" applyAlignment="1">
      <alignment horizontal="center" wrapText="1"/>
    </xf>
    <xf numFmtId="164" fontId="18" fillId="7" borderId="19" xfId="2" applyFont="1" applyFill="1" applyBorder="1" applyAlignment="1">
      <alignment horizontal="center" wrapText="1"/>
    </xf>
    <xf numFmtId="164" fontId="18" fillId="8" borderId="19" xfId="2" applyFont="1" applyFill="1" applyBorder="1" applyAlignment="1">
      <alignment horizontal="center" wrapText="1"/>
    </xf>
    <xf numFmtId="164" fontId="18" fillId="0" borderId="10" xfId="2" applyFont="1" applyFill="1" applyBorder="1" applyAlignment="1">
      <alignment horizontal="center" wrapText="1"/>
    </xf>
    <xf numFmtId="164" fontId="18" fillId="9" borderId="2" xfId="2" applyFont="1" applyFill="1" applyBorder="1" applyAlignment="1">
      <alignment horizontal="center" wrapText="1"/>
    </xf>
    <xf numFmtId="164" fontId="18" fillId="10" borderId="13" xfId="2" applyFont="1" applyFill="1" applyBorder="1" applyAlignment="1">
      <alignment horizontal="center" wrapText="1"/>
    </xf>
    <xf numFmtId="164" fontId="18" fillId="11" borderId="13" xfId="2" applyFont="1" applyFill="1" applyBorder="1" applyAlignment="1">
      <alignment horizontal="center" wrapText="1"/>
    </xf>
    <xf numFmtId="164" fontId="18" fillId="12" borderId="13" xfId="2" applyFont="1" applyFill="1" applyBorder="1" applyAlignment="1">
      <alignment horizontal="center" wrapText="1"/>
    </xf>
    <xf numFmtId="164" fontId="18" fillId="0" borderId="13" xfId="2" applyFont="1" applyFill="1" applyBorder="1" applyAlignment="1">
      <alignment horizontal="center" wrapText="1"/>
    </xf>
    <xf numFmtId="164" fontId="26" fillId="0" borderId="9" xfId="2" applyFont="1" applyBorder="1"/>
    <xf numFmtId="164" fontId="0" fillId="0" borderId="10" xfId="2" applyFont="1" applyBorder="1"/>
    <xf numFmtId="0" fontId="27" fillId="0" borderId="9" xfId="0" quotePrefix="1" applyFont="1" applyBorder="1" applyAlignment="1">
      <alignment horizontal="center"/>
    </xf>
    <xf numFmtId="0" fontId="1" fillId="0" borderId="24" xfId="2" applyNumberFormat="1" applyFont="1" applyBorder="1" applyAlignment="1">
      <alignment horizontal="center" wrapText="1"/>
    </xf>
    <xf numFmtId="44" fontId="1" fillId="0" borderId="19" xfId="0" applyNumberFormat="1" applyFont="1" applyBorder="1"/>
    <xf numFmtId="0" fontId="1" fillId="0" borderId="20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164" fontId="1" fillId="0" borderId="19" xfId="2" applyFont="1" applyBorder="1"/>
    <xf numFmtId="164" fontId="1" fillId="0" borderId="20" xfId="2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164" fontId="1" fillId="0" borderId="9" xfId="2" applyFont="1" applyFill="1" applyBorder="1" applyAlignment="1">
      <alignment wrapText="1"/>
    </xf>
    <xf numFmtId="0" fontId="1" fillId="0" borderId="24" xfId="2" applyNumberFormat="1" applyFont="1" applyFill="1" applyBorder="1" applyAlignment="1">
      <alignment horizontal="center" wrapText="1"/>
    </xf>
    <xf numFmtId="164" fontId="1" fillId="0" borderId="19" xfId="2" applyFont="1" applyFill="1" applyBorder="1"/>
    <xf numFmtId="0" fontId="1" fillId="0" borderId="20" xfId="2" applyNumberFormat="1" applyFont="1" applyFill="1" applyBorder="1" applyAlignment="1">
      <alignment horizontal="center"/>
    </xf>
    <xf numFmtId="44" fontId="18" fillId="0" borderId="21" xfId="0" applyNumberFormat="1" applyFont="1" applyFill="1" applyBorder="1"/>
    <xf numFmtId="44" fontId="18" fillId="0" borderId="22" xfId="0" applyNumberFormat="1" applyFont="1" applyFill="1" applyBorder="1"/>
    <xf numFmtId="164" fontId="0" fillId="0" borderId="10" xfId="2" applyFont="1" applyFill="1" applyBorder="1"/>
    <xf numFmtId="0" fontId="27" fillId="0" borderId="9" xfId="0" applyFont="1" applyFill="1" applyBorder="1" applyAlignment="1">
      <alignment horizontal="center"/>
    </xf>
    <xf numFmtId="164" fontId="1" fillId="0" borderId="20" xfId="2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164" fontId="18" fillId="3" borderId="25" xfId="2" applyFont="1" applyFill="1" applyBorder="1" applyAlignment="1">
      <alignment horizontal="center" wrapText="1"/>
    </xf>
    <xf numFmtId="44" fontId="18" fillId="9" borderId="2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4" fontId="18" fillId="0" borderId="10" xfId="0" applyNumberFormat="1" applyFont="1" applyFill="1" applyBorder="1"/>
    <xf numFmtId="44" fontId="1" fillId="0" borderId="11" xfId="0" applyNumberFormat="1" applyFont="1" applyFill="1" applyBorder="1" applyAlignment="1">
      <alignment horizontal="center" wrapText="1"/>
    </xf>
    <xf numFmtId="164" fontId="1" fillId="3" borderId="25" xfId="2" applyFont="1" applyFill="1" applyBorder="1"/>
    <xf numFmtId="44" fontId="1" fillId="9" borderId="2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164" fontId="1" fillId="0" borderId="26" xfId="2" applyFont="1" applyFill="1" applyBorder="1" applyAlignment="1">
      <alignment wrapText="1"/>
    </xf>
    <xf numFmtId="0" fontId="1" fillId="0" borderId="26" xfId="2" applyNumberFormat="1" applyFont="1" applyFill="1" applyBorder="1" applyAlignment="1">
      <alignment horizontal="center" wrapText="1"/>
    </xf>
    <xf numFmtId="164" fontId="1" fillId="0" borderId="26" xfId="2" applyFont="1" applyFill="1" applyBorder="1" applyAlignment="1">
      <alignment horizontal="center" wrapText="1"/>
    </xf>
    <xf numFmtId="164" fontId="18" fillId="0" borderId="28" xfId="2" applyFont="1" applyFill="1" applyBorder="1" applyAlignment="1">
      <alignment wrapText="1"/>
    </xf>
    <xf numFmtId="164" fontId="18" fillId="0" borderId="29" xfId="2" applyFont="1" applyFill="1" applyBorder="1" applyAlignment="1">
      <alignment wrapText="1"/>
    </xf>
    <xf numFmtId="164" fontId="18" fillId="0" borderId="30" xfId="2" applyFont="1" applyFill="1" applyBorder="1" applyAlignment="1">
      <alignment wrapText="1"/>
    </xf>
    <xf numFmtId="164" fontId="18" fillId="3" borderId="28" xfId="2" applyFont="1" applyFill="1" applyBorder="1" applyAlignment="1">
      <alignment wrapText="1"/>
    </xf>
    <xf numFmtId="164" fontId="18" fillId="4" borderId="26" xfId="2" applyFont="1" applyFill="1" applyBorder="1" applyAlignment="1">
      <alignment wrapText="1"/>
    </xf>
    <xf numFmtId="164" fontId="18" fillId="5" borderId="26" xfId="2" applyFont="1" applyFill="1" applyBorder="1" applyAlignment="1">
      <alignment wrapText="1"/>
    </xf>
    <xf numFmtId="164" fontId="18" fillId="6" borderId="26" xfId="2" applyFont="1" applyFill="1" applyBorder="1" applyAlignment="1">
      <alignment wrapText="1"/>
    </xf>
    <xf numFmtId="164" fontId="18" fillId="7" borderId="26" xfId="2" applyFont="1" applyFill="1" applyBorder="1" applyAlignment="1">
      <alignment wrapText="1"/>
    </xf>
    <xf numFmtId="164" fontId="18" fillId="8" borderId="26" xfId="2" applyFont="1" applyFill="1" applyBorder="1" applyAlignment="1">
      <alignment wrapText="1"/>
    </xf>
    <xf numFmtId="164" fontId="18" fillId="9" borderId="31" xfId="2" applyFont="1" applyFill="1" applyBorder="1" applyAlignment="1">
      <alignment wrapText="1"/>
    </xf>
    <xf numFmtId="164" fontId="18" fillId="10" borderId="26" xfId="2" applyFont="1" applyFill="1" applyBorder="1" applyAlignment="1">
      <alignment wrapText="1"/>
    </xf>
    <xf numFmtId="164" fontId="18" fillId="11" borderId="26" xfId="2" applyFont="1" applyFill="1" applyBorder="1" applyAlignment="1">
      <alignment wrapText="1"/>
    </xf>
    <xf numFmtId="164" fontId="18" fillId="12" borderId="26" xfId="2" applyFont="1" applyFill="1" applyBorder="1" applyAlignment="1">
      <alignment wrapText="1"/>
    </xf>
    <xf numFmtId="164" fontId="18" fillId="0" borderId="26" xfId="2" applyFont="1" applyFill="1" applyBorder="1" applyAlignment="1">
      <alignment wrapText="1"/>
    </xf>
    <xf numFmtId="164" fontId="18" fillId="0" borderId="9" xfId="2" applyFont="1" applyBorder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64" fontId="0" fillId="0" borderId="0" xfId="2" applyFont="1" applyAlignment="1">
      <alignment horizontal="center"/>
    </xf>
    <xf numFmtId="44" fontId="18" fillId="0" borderId="0" xfId="0" applyNumberFormat="1" applyFont="1" applyFill="1" applyBorder="1"/>
    <xf numFmtId="164" fontId="26" fillId="0" borderId="0" xfId="2" applyFont="1" applyFill="1" applyAlignment="1">
      <alignment horizontal="center" wrapText="1"/>
    </xf>
    <xf numFmtId="164" fontId="26" fillId="0" borderId="0" xfId="2" applyFont="1" applyFill="1"/>
    <xf numFmtId="44" fontId="0" fillId="0" borderId="0" xfId="0" applyNumberFormat="1"/>
    <xf numFmtId="3" fontId="0" fillId="0" borderId="8" xfId="2" applyNumberFormat="1" applyFont="1" applyBorder="1" applyAlignment="1">
      <alignment wrapText="1"/>
    </xf>
    <xf numFmtId="164" fontId="0" fillId="0" borderId="8" xfId="2" applyFont="1" applyBorder="1" applyAlignment="1">
      <alignment wrapText="1"/>
    </xf>
    <xf numFmtId="44" fontId="0" fillId="0" borderId="0" xfId="0" applyNumberFormat="1" applyFont="1"/>
    <xf numFmtId="164" fontId="0" fillId="13" borderId="0" xfId="2" applyFont="1" applyFill="1" applyAlignment="1">
      <alignment wrapText="1"/>
    </xf>
    <xf numFmtId="164" fontId="0" fillId="4" borderId="0" xfId="2" applyFont="1" applyFill="1" applyAlignment="1">
      <alignment wrapText="1"/>
    </xf>
    <xf numFmtId="0" fontId="0" fillId="0" borderId="0" xfId="2" applyNumberFormat="1" applyFont="1" applyFill="1"/>
    <xf numFmtId="164" fontId="0" fillId="5" borderId="0" xfId="2" applyFont="1" applyFill="1" applyAlignment="1">
      <alignment wrapText="1"/>
    </xf>
    <xf numFmtId="164" fontId="0" fillId="6" borderId="0" xfId="2" applyFont="1" applyFill="1" applyAlignment="1">
      <alignment wrapText="1"/>
    </xf>
    <xf numFmtId="164" fontId="0" fillId="7" borderId="0" xfId="2" applyFont="1" applyFill="1" applyAlignment="1">
      <alignment wrapText="1"/>
    </xf>
    <xf numFmtId="164" fontId="0" fillId="8" borderId="0" xfId="2" applyFont="1" applyFill="1" applyAlignment="1">
      <alignment wrapText="1"/>
    </xf>
    <xf numFmtId="164" fontId="0" fillId="9" borderId="0" xfId="2" applyFont="1" applyFill="1" applyAlignment="1">
      <alignment wrapText="1"/>
    </xf>
    <xf numFmtId="164" fontId="0" fillId="10" borderId="0" xfId="2" applyFont="1" applyFill="1" applyAlignment="1">
      <alignment wrapText="1"/>
    </xf>
    <xf numFmtId="164" fontId="0" fillId="11" borderId="0" xfId="2" applyFont="1" applyFill="1" applyAlignment="1">
      <alignment wrapText="1"/>
    </xf>
    <xf numFmtId="164" fontId="0" fillId="12" borderId="0" xfId="2" applyFont="1" applyFill="1" applyAlignment="1">
      <alignment wrapText="1"/>
    </xf>
    <xf numFmtId="164" fontId="14" fillId="0" borderId="6" xfId="2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44" fontId="1" fillId="0" borderId="19" xfId="0" applyNumberFormat="1" applyFont="1" applyBorder="1" applyAlignment="1">
      <alignment horizontal="center" wrapText="1"/>
    </xf>
    <xf numFmtId="164" fontId="1" fillId="0" borderId="19" xfId="2" applyFont="1" applyBorder="1" applyAlignment="1">
      <alignment horizontal="center" wrapText="1"/>
    </xf>
    <xf numFmtId="164" fontId="1" fillId="0" borderId="19" xfId="2" applyFont="1" applyFill="1" applyBorder="1" applyAlignment="1">
      <alignment horizontal="center" wrapText="1"/>
    </xf>
    <xf numFmtId="44" fontId="1" fillId="0" borderId="19" xfId="0" applyNumberFormat="1" applyFont="1" applyFill="1" applyBorder="1" applyAlignment="1">
      <alignment horizontal="center" wrapText="1"/>
    </xf>
    <xf numFmtId="164" fontId="18" fillId="0" borderId="19" xfId="2" applyFont="1" applyFill="1" applyBorder="1"/>
    <xf numFmtId="164" fontId="18" fillId="0" borderId="32" xfId="2" applyFont="1" applyFill="1" applyBorder="1" applyAlignment="1">
      <alignment horizontal="center" wrapText="1"/>
    </xf>
    <xf numFmtId="164" fontId="18" fillId="0" borderId="20" xfId="2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left" inden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14" fillId="0" borderId="5" xfId="2" applyFont="1" applyBorder="1" applyAlignment="1">
      <alignment horizontal="center" wrapText="1"/>
    </xf>
    <xf numFmtId="164" fontId="14" fillId="0" borderId="6" xfId="2" applyFont="1" applyBorder="1" applyAlignment="1">
      <alignment horizontal="center" wrapText="1"/>
    </xf>
    <xf numFmtId="164" fontId="14" fillId="0" borderId="7" xfId="2" applyFont="1" applyBorder="1" applyAlignment="1">
      <alignment horizontal="center" wrapText="1"/>
    </xf>
    <xf numFmtId="164" fontId="14" fillId="0" borderId="5" xfId="2" applyFont="1" applyBorder="1" applyAlignment="1">
      <alignment horizontal="center"/>
    </xf>
    <xf numFmtId="164" fontId="14" fillId="0" borderId="6" xfId="2" applyFont="1" applyBorder="1" applyAlignment="1">
      <alignment horizontal="center"/>
    </xf>
    <xf numFmtId="164" fontId="14" fillId="0" borderId="7" xfId="2" applyFont="1" applyBorder="1" applyAlignment="1">
      <alignment horizontal="center"/>
    </xf>
    <xf numFmtId="0" fontId="6" fillId="0" borderId="0" xfId="0" applyFont="1" applyAlignment="1" applyProtection="1">
      <alignment horizontal="left" indent="1"/>
      <protection locked="0"/>
    </xf>
    <xf numFmtId="168" fontId="6" fillId="0" borderId="0" xfId="0" applyNumberFormat="1" applyFont="1" applyProtection="1">
      <protection locked="0"/>
    </xf>
  </cellXfs>
  <cellStyles count="3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E23" sqref="E23"/>
    </sheetView>
  </sheetViews>
  <sheetFormatPr baseColWidth="10" defaultRowHeight="15" x14ac:dyDescent="0"/>
  <cols>
    <col min="2" max="2" width="16.6640625" customWidth="1"/>
  </cols>
  <sheetData>
    <row r="1" spans="1:11" ht="20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8">
      <c r="A2" s="167" t="s">
        <v>41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4" spans="1:11" ht="17">
      <c r="A4" s="157" t="s">
        <v>31</v>
      </c>
      <c r="B4" s="157"/>
      <c r="C4" s="157"/>
      <c r="D4" s="1"/>
      <c r="E4" s="1"/>
      <c r="F4" s="2"/>
      <c r="G4" s="1"/>
      <c r="H4" s="1"/>
      <c r="I4" s="157" t="s">
        <v>1</v>
      </c>
      <c r="J4" s="157"/>
      <c r="K4" s="157"/>
    </row>
    <row r="5" spans="1:11">
      <c r="A5" s="3" t="s">
        <v>19</v>
      </c>
      <c r="B5" s="4"/>
      <c r="C5" s="5">
        <v>12</v>
      </c>
      <c r="D5" s="21"/>
      <c r="E5" s="21"/>
      <c r="F5" s="21"/>
      <c r="G5" s="21"/>
      <c r="H5" s="21"/>
      <c r="I5" s="15" t="s">
        <v>2</v>
      </c>
      <c r="J5" s="15"/>
      <c r="K5" s="7">
        <v>0</v>
      </c>
    </row>
    <row r="6" spans="1:11">
      <c r="A6" s="3" t="s">
        <v>20</v>
      </c>
      <c r="B6" s="4"/>
      <c r="C6" s="5">
        <v>5</v>
      </c>
      <c r="D6" s="21"/>
      <c r="E6" s="21"/>
      <c r="F6" s="21"/>
      <c r="G6" s="21"/>
      <c r="H6" s="21"/>
      <c r="I6" s="158" t="s">
        <v>26</v>
      </c>
      <c r="J6" s="158"/>
      <c r="K6" s="7">
        <v>0</v>
      </c>
    </row>
    <row r="7" spans="1:11">
      <c r="A7" s="3" t="s">
        <v>21</v>
      </c>
      <c r="B7" s="4"/>
      <c r="C7" s="8">
        <v>575</v>
      </c>
      <c r="D7" s="21"/>
      <c r="E7" s="21"/>
      <c r="F7" s="21"/>
      <c r="G7" s="21"/>
      <c r="H7" s="21"/>
    </row>
    <row r="8" spans="1:11" ht="15" customHeight="1">
      <c r="A8" s="3" t="s">
        <v>22</v>
      </c>
      <c r="B8" s="4"/>
      <c r="C8" s="8">
        <v>178</v>
      </c>
      <c r="D8" s="23"/>
      <c r="E8" s="23"/>
      <c r="F8" s="23"/>
      <c r="G8" s="23"/>
      <c r="H8" s="23"/>
      <c r="I8" s="165"/>
      <c r="J8" s="165"/>
      <c r="K8" s="9"/>
    </row>
    <row r="9" spans="1:11">
      <c r="A9" s="3" t="s">
        <v>23</v>
      </c>
      <c r="B9" s="4"/>
      <c r="C9" s="8">
        <v>110</v>
      </c>
      <c r="D9" s="4"/>
      <c r="E9" s="4"/>
      <c r="F9" s="4"/>
      <c r="G9" s="4"/>
      <c r="H9" s="4"/>
      <c r="I9" s="158"/>
      <c r="J9" s="158"/>
      <c r="K9" s="6"/>
    </row>
    <row r="10" spans="1:11" ht="16" thickBot="1">
      <c r="A10" s="3" t="s">
        <v>29</v>
      </c>
      <c r="B10" s="4"/>
      <c r="C10" s="11">
        <v>379</v>
      </c>
      <c r="D10" s="4"/>
      <c r="E10" s="4"/>
      <c r="F10" s="4"/>
      <c r="G10" s="4"/>
      <c r="H10" s="159" t="s">
        <v>3</v>
      </c>
      <c r="I10" s="159"/>
      <c r="J10" s="159"/>
      <c r="K10" s="10">
        <f>SUM(K5:K9)</f>
        <v>0</v>
      </c>
    </row>
    <row r="11" spans="1:11" ht="16" thickTop="1">
      <c r="A11" s="3" t="s">
        <v>25</v>
      </c>
      <c r="B11" s="4"/>
      <c r="C11" s="11">
        <v>550</v>
      </c>
      <c r="D11" s="4"/>
      <c r="E11" s="4"/>
      <c r="F11" s="4"/>
      <c r="G11" s="4"/>
      <c r="H11" s="4"/>
      <c r="I11" s="4"/>
      <c r="J11" s="4"/>
      <c r="K11" s="6"/>
    </row>
    <row r="12" spans="1:11">
      <c r="A12" s="3" t="s">
        <v>30</v>
      </c>
      <c r="C12" s="11">
        <v>84</v>
      </c>
      <c r="D12" s="4"/>
      <c r="E12" s="4"/>
      <c r="F12" s="4"/>
      <c r="G12" s="4"/>
      <c r="H12" s="4"/>
      <c r="I12" s="4"/>
      <c r="J12" s="4"/>
      <c r="K12" s="6"/>
    </row>
    <row r="13" spans="1:11">
      <c r="A13" s="3" t="s">
        <v>85</v>
      </c>
      <c r="C13" s="11">
        <v>50</v>
      </c>
      <c r="D13" s="4"/>
      <c r="E13" s="4"/>
      <c r="F13" s="4"/>
      <c r="G13" s="4"/>
      <c r="H13" s="4"/>
      <c r="I13" s="4"/>
      <c r="J13" s="4"/>
      <c r="K13" s="6"/>
    </row>
    <row r="14" spans="1:11">
      <c r="D14" s="4"/>
      <c r="E14" s="4"/>
      <c r="F14" s="4"/>
      <c r="G14" s="4"/>
      <c r="H14" s="4"/>
      <c r="I14" s="4"/>
      <c r="J14" s="4"/>
      <c r="K14" s="6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</row>
    <row r="16" spans="1:11" ht="17">
      <c r="A16" s="160" t="s">
        <v>34</v>
      </c>
      <c r="B16" s="160"/>
      <c r="C16" s="160"/>
      <c r="D16" s="160"/>
      <c r="E16" s="160"/>
      <c r="F16" s="4"/>
      <c r="G16" s="160" t="s">
        <v>4</v>
      </c>
      <c r="H16" s="160"/>
      <c r="I16" s="160"/>
      <c r="J16" s="160"/>
      <c r="K16" s="160"/>
    </row>
    <row r="17" spans="1:11" ht="16">
      <c r="A17" s="161"/>
      <c r="B17" s="161"/>
      <c r="C17" s="12"/>
      <c r="D17" s="13" t="s">
        <v>5</v>
      </c>
      <c r="E17" s="13" t="s">
        <v>6</v>
      </c>
      <c r="F17" s="4"/>
      <c r="G17" s="14" t="s">
        <v>28</v>
      </c>
      <c r="H17" s="4"/>
      <c r="I17" s="4"/>
      <c r="J17" s="4"/>
      <c r="K17" s="6">
        <v>20</v>
      </c>
    </row>
    <row r="18" spans="1:11">
      <c r="A18" s="15" t="s">
        <v>7</v>
      </c>
      <c r="B18" s="4"/>
      <c r="C18" s="4"/>
      <c r="D18" s="6">
        <v>2875</v>
      </c>
      <c r="E18" s="6">
        <f>IF(D18&gt;0,+D18/C5, "  ")</f>
        <v>239.58333333333334</v>
      </c>
      <c r="F18" s="4"/>
      <c r="G18" s="14" t="s">
        <v>27</v>
      </c>
      <c r="H18" s="4"/>
      <c r="I18" s="4"/>
      <c r="J18" s="4"/>
      <c r="K18" s="6">
        <v>20</v>
      </c>
    </row>
    <row r="19" spans="1:11">
      <c r="A19" s="15" t="s">
        <v>8</v>
      </c>
      <c r="B19" s="16"/>
      <c r="C19" s="4"/>
      <c r="D19" s="6">
        <f>+E19*C5</f>
        <v>2136</v>
      </c>
      <c r="E19" s="6">
        <f>C8</f>
        <v>178</v>
      </c>
      <c r="F19" s="4"/>
      <c r="G19" s="14" t="s">
        <v>86</v>
      </c>
      <c r="H19" s="4"/>
      <c r="I19" s="4"/>
      <c r="J19" s="4"/>
      <c r="K19" s="6">
        <v>45</v>
      </c>
    </row>
    <row r="20" spans="1:11">
      <c r="A20" s="15" t="s">
        <v>23</v>
      </c>
      <c r="B20" s="17"/>
      <c r="C20" s="4"/>
      <c r="D20" s="6">
        <f>+E20*C5</f>
        <v>1320</v>
      </c>
      <c r="E20" s="6">
        <f>C9</f>
        <v>110</v>
      </c>
      <c r="F20" s="4"/>
      <c r="G20" s="14" t="s">
        <v>9</v>
      </c>
      <c r="H20" s="4"/>
      <c r="I20" s="4"/>
      <c r="J20" s="4"/>
      <c r="K20" s="6">
        <v>15</v>
      </c>
    </row>
    <row r="21" spans="1:11">
      <c r="A21" s="15" t="s">
        <v>24</v>
      </c>
      <c r="B21" s="24"/>
      <c r="C21" s="24"/>
      <c r="D21" s="25">
        <f>C10</f>
        <v>379</v>
      </c>
      <c r="E21" s="26">
        <f>D21/C5</f>
        <v>31.583333333333332</v>
      </c>
      <c r="F21" s="4"/>
      <c r="G21" s="14" t="s">
        <v>87</v>
      </c>
      <c r="H21" s="4"/>
      <c r="I21" s="4"/>
      <c r="J21" s="4"/>
      <c r="K21" s="6">
        <v>50</v>
      </c>
    </row>
    <row r="22" spans="1:11">
      <c r="A22" s="15" t="s">
        <v>25</v>
      </c>
      <c r="B22" s="24"/>
      <c r="C22" s="24"/>
      <c r="D22" s="25">
        <f>C11</f>
        <v>550</v>
      </c>
      <c r="E22" s="26">
        <f>D22/C5</f>
        <v>45.833333333333336</v>
      </c>
      <c r="F22" s="4"/>
      <c r="G22" s="14" t="s">
        <v>11</v>
      </c>
      <c r="H22" s="4"/>
      <c r="I22" s="4"/>
      <c r="J22" s="4"/>
      <c r="K22" s="6">
        <v>30</v>
      </c>
    </row>
    <row r="23" spans="1:11">
      <c r="A23" s="15" t="s">
        <v>35</v>
      </c>
      <c r="B23" s="24"/>
      <c r="C23" s="24"/>
      <c r="D23" s="25">
        <f>C12</f>
        <v>84</v>
      </c>
      <c r="E23" s="26">
        <f>D23/C5</f>
        <v>7</v>
      </c>
      <c r="F23" s="4"/>
      <c r="G23" s="14" t="s">
        <v>39</v>
      </c>
      <c r="H23" s="4"/>
      <c r="I23" s="4"/>
      <c r="J23" s="4"/>
      <c r="K23" s="6">
        <v>20</v>
      </c>
    </row>
    <row r="24" spans="1:11">
      <c r="A24" s="15" t="s">
        <v>42</v>
      </c>
      <c r="D24" s="6">
        <v>1000</v>
      </c>
      <c r="E24" s="9">
        <f>D24/C5</f>
        <v>83.333333333333329</v>
      </c>
      <c r="F24" s="4"/>
      <c r="G24" s="14" t="s">
        <v>40</v>
      </c>
      <c r="H24" s="4"/>
      <c r="I24" s="4"/>
      <c r="J24" s="4"/>
      <c r="K24" s="6">
        <v>13</v>
      </c>
    </row>
    <row r="25" spans="1:11">
      <c r="A25" s="175" t="s">
        <v>85</v>
      </c>
      <c r="B25" s="175"/>
      <c r="C25" s="175"/>
      <c r="D25" s="18">
        <v>50</v>
      </c>
      <c r="E25" s="176">
        <f>D25/C5</f>
        <v>4.166666666666667</v>
      </c>
      <c r="F25" s="4"/>
      <c r="G25" s="14"/>
      <c r="H25" s="4"/>
      <c r="I25" s="4"/>
      <c r="J25" s="4"/>
      <c r="K25" s="6"/>
    </row>
    <row r="26" spans="1:11">
      <c r="A26" s="162" t="s">
        <v>10</v>
      </c>
      <c r="B26" s="162"/>
      <c r="C26" s="162"/>
      <c r="D26" s="18"/>
      <c r="E26" s="7"/>
      <c r="F26" s="4"/>
      <c r="G26" s="14"/>
      <c r="H26" s="4"/>
      <c r="I26" s="4"/>
      <c r="J26" s="4"/>
      <c r="K26" s="6"/>
    </row>
    <row r="27" spans="1:11">
      <c r="A27" s="162" t="s">
        <v>10</v>
      </c>
      <c r="B27" s="162"/>
      <c r="C27" s="162"/>
      <c r="D27" s="18"/>
      <c r="E27" s="7"/>
      <c r="F27" s="4"/>
      <c r="G27" s="14"/>
      <c r="H27" s="4"/>
      <c r="I27" s="4"/>
      <c r="J27" s="4"/>
      <c r="K27" s="6"/>
    </row>
    <row r="28" spans="1:11">
      <c r="A28" s="4"/>
      <c r="B28" s="4"/>
      <c r="C28" s="4"/>
      <c r="D28" s="6" t="str">
        <f>IF(E28&gt;0,E28*$C$5,"  ")</f>
        <v xml:space="preserve">  </v>
      </c>
      <c r="E28" s="6"/>
      <c r="F28" s="4"/>
      <c r="G28" s="19"/>
      <c r="H28" s="4"/>
      <c r="I28" s="4"/>
      <c r="J28" s="4"/>
      <c r="K28" s="6"/>
    </row>
    <row r="29" spans="1:11" ht="17">
      <c r="A29" s="157" t="s">
        <v>12</v>
      </c>
      <c r="B29" s="157"/>
      <c r="C29" s="157"/>
      <c r="D29" s="157"/>
      <c r="E29" s="157"/>
      <c r="F29" s="4"/>
      <c r="G29" s="157" t="s">
        <v>13</v>
      </c>
      <c r="H29" s="157"/>
      <c r="I29" s="157"/>
      <c r="J29" s="157"/>
      <c r="K29" s="157"/>
    </row>
    <row r="30" spans="1:11" ht="17">
      <c r="A30" s="20"/>
      <c r="B30" s="20"/>
      <c r="C30" s="20"/>
      <c r="D30" s="13" t="s">
        <v>14</v>
      </c>
      <c r="E30" s="13" t="s">
        <v>6</v>
      </c>
      <c r="F30" s="21"/>
      <c r="G30" s="163" t="s">
        <v>15</v>
      </c>
      <c r="H30" s="163"/>
      <c r="I30" s="163"/>
      <c r="J30" s="163"/>
      <c r="K30" s="163"/>
    </row>
    <row r="31" spans="1:11">
      <c r="A31" s="4" t="s">
        <v>16</v>
      </c>
      <c r="B31" s="4"/>
      <c r="C31" s="4"/>
      <c r="D31" s="6">
        <f>SUM(D18:D27)</f>
        <v>8394</v>
      </c>
      <c r="E31" s="6">
        <f>SUM(E18:E27)</f>
        <v>699.50000000000011</v>
      </c>
      <c r="F31" s="4"/>
      <c r="G31" s="163"/>
      <c r="H31" s="163"/>
      <c r="I31" s="163"/>
      <c r="J31" s="163"/>
      <c r="K31" s="163"/>
    </row>
    <row r="32" spans="1:11">
      <c r="A32" s="4" t="s">
        <v>17</v>
      </c>
      <c r="B32" s="4"/>
      <c r="C32" s="4"/>
      <c r="D32" s="22">
        <f>+K10</f>
        <v>0</v>
      </c>
      <c r="E32" s="22">
        <f>+D32/C5</f>
        <v>0</v>
      </c>
      <c r="F32" s="4"/>
      <c r="G32" s="164"/>
      <c r="H32" s="164"/>
      <c r="I32" s="164"/>
      <c r="J32" s="164"/>
      <c r="K32" s="164"/>
    </row>
    <row r="33" spans="1:11" ht="16" thickBot="1">
      <c r="A33" s="4" t="s">
        <v>33</v>
      </c>
      <c r="B33" s="4"/>
      <c r="C33" s="4"/>
      <c r="D33" s="10">
        <f>+D31-D32</f>
        <v>8394</v>
      </c>
      <c r="E33" s="10">
        <f>+E31-E32</f>
        <v>699.50000000000011</v>
      </c>
      <c r="F33" s="4"/>
      <c r="G33" s="163"/>
      <c r="H33" s="163"/>
      <c r="I33" s="163"/>
      <c r="J33" s="163"/>
      <c r="K33" s="163"/>
    </row>
    <row r="34" spans="1:11" ht="16" thickTop="1"/>
    <row r="37" spans="1:11" ht="17">
      <c r="A37" s="157" t="s">
        <v>0</v>
      </c>
      <c r="B37" s="157"/>
      <c r="C37" s="157"/>
    </row>
    <row r="38" spans="1:11">
      <c r="A38" t="s">
        <v>32</v>
      </c>
    </row>
    <row r="39" spans="1:11">
      <c r="A39" t="s">
        <v>88</v>
      </c>
    </row>
    <row r="40" spans="1:11">
      <c r="A40" t="s">
        <v>89</v>
      </c>
    </row>
    <row r="42" spans="1:11" ht="17">
      <c r="A42" s="157" t="s">
        <v>36</v>
      </c>
      <c r="B42" s="157"/>
      <c r="C42" s="157"/>
    </row>
    <row r="43" spans="1:11">
      <c r="A43" t="s">
        <v>37</v>
      </c>
    </row>
    <row r="44" spans="1:11">
      <c r="A44" t="s">
        <v>43</v>
      </c>
    </row>
    <row r="45" spans="1:11">
      <c r="A45" t="s">
        <v>38</v>
      </c>
    </row>
  </sheetData>
  <mergeCells count="22">
    <mergeCell ref="I8:J8"/>
    <mergeCell ref="A1:K1"/>
    <mergeCell ref="A2:K2"/>
    <mergeCell ref="A4:C4"/>
    <mergeCell ref="I4:K4"/>
    <mergeCell ref="I6:J6"/>
    <mergeCell ref="A42:C42"/>
    <mergeCell ref="I9:J9"/>
    <mergeCell ref="H10:J10"/>
    <mergeCell ref="A16:E16"/>
    <mergeCell ref="G16:K16"/>
    <mergeCell ref="A17:B17"/>
    <mergeCell ref="A25:C25"/>
    <mergeCell ref="A26:C26"/>
    <mergeCell ref="A37:C37"/>
    <mergeCell ref="A27:C27"/>
    <mergeCell ref="A29:E29"/>
    <mergeCell ref="G29:K29"/>
    <mergeCell ref="G30:K30"/>
    <mergeCell ref="G31:K31"/>
    <mergeCell ref="G32:K32"/>
    <mergeCell ref="G33:K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opLeftCell="A6" workbookViewId="0">
      <selection activeCell="C41" sqref="C41"/>
    </sheetView>
  </sheetViews>
  <sheetFormatPr baseColWidth="10" defaultRowHeight="15" x14ac:dyDescent="0"/>
  <cols>
    <col min="2" max="2" width="32.83203125" customWidth="1"/>
  </cols>
  <sheetData>
    <row r="1" spans="1:32" ht="38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38">
      <c r="A2" s="168" t="s">
        <v>45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</row>
    <row r="3" spans="1:32" ht="16" thickBot="1">
      <c r="A3" s="27"/>
      <c r="B3" s="28"/>
      <c r="C3" s="29"/>
      <c r="D3" s="30"/>
      <c r="F3" s="31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3"/>
      <c r="AD3" s="33"/>
      <c r="AE3" s="34"/>
    </row>
    <row r="4" spans="1:32" ht="21" thickBot="1">
      <c r="A4" s="35"/>
      <c r="B4" s="36"/>
      <c r="C4" s="169" t="s">
        <v>46</v>
      </c>
      <c r="D4" s="170"/>
      <c r="E4" s="170"/>
      <c r="F4" s="170"/>
      <c r="G4" s="171"/>
      <c r="H4" s="169" t="s">
        <v>47</v>
      </c>
      <c r="I4" s="170"/>
      <c r="J4" s="170"/>
      <c r="K4" s="170"/>
      <c r="L4" s="170"/>
      <c r="M4" s="37"/>
      <c r="N4" s="172" t="s">
        <v>48</v>
      </c>
      <c r="O4" s="173"/>
      <c r="P4" s="173"/>
      <c r="Q4" s="173"/>
      <c r="R4" s="173"/>
      <c r="S4" s="173"/>
      <c r="T4" s="173"/>
      <c r="U4" s="174"/>
      <c r="V4" s="147"/>
      <c r="W4" s="172" t="s">
        <v>49</v>
      </c>
      <c r="X4" s="173"/>
      <c r="Y4" s="173"/>
      <c r="Z4" s="173"/>
      <c r="AA4" s="173"/>
      <c r="AB4" s="173"/>
      <c r="AC4" s="173"/>
      <c r="AD4" s="174"/>
      <c r="AE4" s="34"/>
    </row>
    <row r="5" spans="1:32" ht="52">
      <c r="A5" s="38" t="s">
        <v>50</v>
      </c>
      <c r="B5" s="39" t="s">
        <v>6</v>
      </c>
      <c r="C5" s="40"/>
      <c r="D5" s="41"/>
      <c r="E5" s="42"/>
      <c r="F5" s="43"/>
      <c r="G5" s="44" t="s">
        <v>33</v>
      </c>
      <c r="H5" s="45"/>
      <c r="I5" s="148"/>
      <c r="J5" s="148"/>
      <c r="K5" s="148"/>
      <c r="L5" s="46" t="s">
        <v>33</v>
      </c>
      <c r="M5" s="47" t="s">
        <v>51</v>
      </c>
      <c r="N5" s="49" t="s">
        <v>53</v>
      </c>
      <c r="O5" s="49" t="s">
        <v>54</v>
      </c>
      <c r="P5" s="50" t="s">
        <v>55</v>
      </c>
      <c r="Q5" s="51" t="s">
        <v>56</v>
      </c>
      <c r="R5" s="51" t="s">
        <v>57</v>
      </c>
      <c r="S5" s="154"/>
      <c r="T5" s="154"/>
      <c r="U5" s="52" t="s">
        <v>58</v>
      </c>
      <c r="V5" s="48" t="s">
        <v>52</v>
      </c>
      <c r="W5" s="53" t="s">
        <v>59</v>
      </c>
      <c r="X5" s="51" t="s">
        <v>60</v>
      </c>
      <c r="Y5" s="51" t="s">
        <v>61</v>
      </c>
      <c r="Z5" s="51" t="s">
        <v>62</v>
      </c>
      <c r="AA5" s="54"/>
      <c r="AB5" s="54"/>
      <c r="AC5" s="54"/>
      <c r="AD5" s="51" t="s">
        <v>63</v>
      </c>
      <c r="AE5" s="55" t="s">
        <v>64</v>
      </c>
      <c r="AF5" s="56" t="s">
        <v>65</v>
      </c>
    </row>
    <row r="6" spans="1:32" ht="20">
      <c r="A6" s="57"/>
      <c r="B6" s="58"/>
      <c r="C6" s="59"/>
      <c r="D6" s="60"/>
      <c r="E6" s="61"/>
      <c r="F6" s="62"/>
      <c r="G6" s="63">
        <f>SUM(C6:F6)</f>
        <v>0</v>
      </c>
      <c r="H6" s="64"/>
      <c r="I6" s="149"/>
      <c r="J6" s="150"/>
      <c r="K6" s="150"/>
      <c r="L6" s="65">
        <f t="shared" ref="L6:L18" si="0">SUM(H6:K6)</f>
        <v>0</v>
      </c>
      <c r="M6" s="66">
        <f t="shared" ref="M6:M18" si="1">SUM(L6+G6)</f>
        <v>0</v>
      </c>
      <c r="N6" s="68"/>
      <c r="O6" s="69"/>
      <c r="P6" s="70"/>
      <c r="Q6" s="71"/>
      <c r="R6" s="72"/>
      <c r="S6" s="155"/>
      <c r="T6" s="155"/>
      <c r="U6" s="73">
        <f>SUM(N6:R6)</f>
        <v>0</v>
      </c>
      <c r="V6" s="67">
        <f t="shared" ref="V6:V17" si="2">$C$24</f>
        <v>239.58333333333334</v>
      </c>
      <c r="W6" s="74">
        <f>$C$38</f>
        <v>83.333333333333329</v>
      </c>
      <c r="X6" s="75">
        <f>$C$41</f>
        <v>50</v>
      </c>
      <c r="Y6" s="76">
        <f>$C$45</f>
        <v>7</v>
      </c>
      <c r="Z6" s="77">
        <f>$C$48</f>
        <v>31.583333333333332</v>
      </c>
      <c r="AA6" s="78"/>
      <c r="AB6" s="78"/>
      <c r="AC6" s="78"/>
      <c r="AD6" s="78">
        <f>SUM(V6:AC6)</f>
        <v>411.5</v>
      </c>
      <c r="AE6" s="79">
        <f>U6+AD6</f>
        <v>411.5</v>
      </c>
      <c r="AF6" s="80">
        <f t="shared" ref="AF6:AF18" si="3">SUM(G6+L6-AE6)</f>
        <v>-411.5</v>
      </c>
    </row>
    <row r="7" spans="1:32" ht="20">
      <c r="A7" s="81"/>
      <c r="B7" s="58"/>
      <c r="C7" s="59"/>
      <c r="D7" s="82"/>
      <c r="E7" s="83"/>
      <c r="F7" s="84"/>
      <c r="G7" s="63">
        <f t="shared" ref="G7:G18" si="4">SUM(C7:F7)</f>
        <v>0</v>
      </c>
      <c r="H7" s="64"/>
      <c r="I7" s="149"/>
      <c r="J7" s="150"/>
      <c r="K7" s="150"/>
      <c r="L7" s="65">
        <f t="shared" si="0"/>
        <v>0</v>
      </c>
      <c r="M7" s="66">
        <f t="shared" si="1"/>
        <v>0</v>
      </c>
      <c r="N7" s="68"/>
      <c r="O7" s="69"/>
      <c r="P7" s="70"/>
      <c r="Q7" s="71"/>
      <c r="R7" s="72"/>
      <c r="S7" s="155"/>
      <c r="T7" s="155"/>
      <c r="U7" s="73">
        <f t="shared" ref="U7:U18" si="5">SUM(N7:R7)</f>
        <v>0</v>
      </c>
      <c r="V7" s="67">
        <f t="shared" si="2"/>
        <v>239.58333333333334</v>
      </c>
      <c r="W7" s="74">
        <f t="shared" ref="W7:W17" si="6">$C$38</f>
        <v>83.333333333333329</v>
      </c>
      <c r="X7" s="75">
        <f t="shared" ref="X7:X17" si="7">$C$41</f>
        <v>50</v>
      </c>
      <c r="Y7" s="76">
        <f t="shared" ref="Y7:Y17" si="8">$C$45</f>
        <v>7</v>
      </c>
      <c r="Z7" s="77">
        <f t="shared" ref="Z7:Z17" si="9">$C$48</f>
        <v>31.583333333333332</v>
      </c>
      <c r="AA7" s="78"/>
      <c r="AB7" s="78"/>
      <c r="AC7" s="78"/>
      <c r="AD7" s="78">
        <f t="shared" ref="AD7:AD17" si="10">SUM(V7:AC7)</f>
        <v>411.5</v>
      </c>
      <c r="AE7" s="79">
        <f t="shared" ref="AE7:AE18" si="11">U7+AD7</f>
        <v>411.5</v>
      </c>
      <c r="AF7" s="80">
        <f t="shared" si="3"/>
        <v>-411.5</v>
      </c>
    </row>
    <row r="8" spans="1:32" ht="20">
      <c r="A8" s="85"/>
      <c r="B8" s="58"/>
      <c r="C8" s="59"/>
      <c r="D8" s="82"/>
      <c r="E8" s="86"/>
      <c r="F8" s="87"/>
      <c r="G8" s="63">
        <f t="shared" si="4"/>
        <v>0</v>
      </c>
      <c r="H8" s="64"/>
      <c r="I8" s="149"/>
      <c r="J8" s="150"/>
      <c r="K8" s="150"/>
      <c r="L8" s="65">
        <f t="shared" si="0"/>
        <v>0</v>
      </c>
      <c r="M8" s="66">
        <f t="shared" si="1"/>
        <v>0</v>
      </c>
      <c r="N8" s="68"/>
      <c r="O8" s="69"/>
      <c r="P8" s="70"/>
      <c r="Q8" s="71"/>
      <c r="R8" s="72"/>
      <c r="S8" s="155"/>
      <c r="T8" s="155"/>
      <c r="U8" s="73">
        <f t="shared" si="5"/>
        <v>0</v>
      </c>
      <c r="V8" s="67">
        <f t="shared" si="2"/>
        <v>239.58333333333334</v>
      </c>
      <c r="W8" s="74">
        <f t="shared" si="6"/>
        <v>83.333333333333329</v>
      </c>
      <c r="X8" s="75">
        <f t="shared" si="7"/>
        <v>50</v>
      </c>
      <c r="Y8" s="76">
        <f t="shared" si="8"/>
        <v>7</v>
      </c>
      <c r="Z8" s="77">
        <f t="shared" si="9"/>
        <v>31.583333333333332</v>
      </c>
      <c r="AA8" s="78"/>
      <c r="AB8" s="78"/>
      <c r="AC8" s="78"/>
      <c r="AD8" s="78">
        <f t="shared" si="10"/>
        <v>411.5</v>
      </c>
      <c r="AE8" s="79">
        <f t="shared" si="11"/>
        <v>411.5</v>
      </c>
      <c r="AF8" s="80">
        <f t="shared" si="3"/>
        <v>-411.5</v>
      </c>
    </row>
    <row r="9" spans="1:32" ht="20">
      <c r="A9" s="88"/>
      <c r="B9" s="58"/>
      <c r="C9" s="89"/>
      <c r="D9" s="90"/>
      <c r="E9" s="91"/>
      <c r="F9" s="92"/>
      <c r="G9" s="63">
        <f t="shared" si="4"/>
        <v>0</v>
      </c>
      <c r="H9" s="64"/>
      <c r="I9" s="149"/>
      <c r="J9" s="151"/>
      <c r="K9" s="151"/>
      <c r="L9" s="93">
        <f t="shared" si="0"/>
        <v>0</v>
      </c>
      <c r="M9" s="94">
        <f t="shared" si="1"/>
        <v>0</v>
      </c>
      <c r="N9" s="68"/>
      <c r="O9" s="69"/>
      <c r="P9" s="70"/>
      <c r="Q9" s="71"/>
      <c r="R9" s="72"/>
      <c r="S9" s="155"/>
      <c r="T9" s="155"/>
      <c r="U9" s="73">
        <f t="shared" si="5"/>
        <v>0</v>
      </c>
      <c r="V9" s="67">
        <f t="shared" si="2"/>
        <v>239.58333333333334</v>
      </c>
      <c r="W9" s="74">
        <f t="shared" si="6"/>
        <v>83.333333333333329</v>
      </c>
      <c r="X9" s="75">
        <f t="shared" si="7"/>
        <v>50</v>
      </c>
      <c r="Y9" s="76">
        <f t="shared" si="8"/>
        <v>7</v>
      </c>
      <c r="Z9" s="77">
        <f t="shared" si="9"/>
        <v>31.583333333333332</v>
      </c>
      <c r="AA9" s="78"/>
      <c r="AB9" s="78"/>
      <c r="AC9" s="78"/>
      <c r="AD9" s="78">
        <f t="shared" si="10"/>
        <v>411.5</v>
      </c>
      <c r="AE9" s="79">
        <f t="shared" si="11"/>
        <v>411.5</v>
      </c>
      <c r="AF9" s="95">
        <f t="shared" si="3"/>
        <v>-411.5</v>
      </c>
    </row>
    <row r="10" spans="1:32" ht="20">
      <c r="A10" s="96"/>
      <c r="B10" s="58"/>
      <c r="C10" s="89"/>
      <c r="D10" s="90"/>
      <c r="E10" s="91"/>
      <c r="F10" s="97"/>
      <c r="G10" s="63">
        <f t="shared" si="4"/>
        <v>0</v>
      </c>
      <c r="H10" s="64"/>
      <c r="I10" s="149"/>
      <c r="J10" s="151"/>
      <c r="K10" s="151"/>
      <c r="L10" s="93">
        <f t="shared" si="0"/>
        <v>0</v>
      </c>
      <c r="M10" s="94">
        <f t="shared" si="1"/>
        <v>0</v>
      </c>
      <c r="N10" s="68"/>
      <c r="O10" s="69"/>
      <c r="P10" s="70"/>
      <c r="Q10" s="71"/>
      <c r="R10" s="72"/>
      <c r="S10" s="155"/>
      <c r="T10" s="155"/>
      <c r="U10" s="73">
        <f t="shared" si="5"/>
        <v>0</v>
      </c>
      <c r="V10" s="67">
        <f t="shared" si="2"/>
        <v>239.58333333333334</v>
      </c>
      <c r="W10" s="74">
        <f t="shared" si="6"/>
        <v>83.333333333333329</v>
      </c>
      <c r="X10" s="75">
        <f t="shared" si="7"/>
        <v>50</v>
      </c>
      <c r="Y10" s="76">
        <f t="shared" si="8"/>
        <v>7</v>
      </c>
      <c r="Z10" s="77">
        <f t="shared" si="9"/>
        <v>31.583333333333332</v>
      </c>
      <c r="AA10" s="78"/>
      <c r="AB10" s="78"/>
      <c r="AC10" s="78"/>
      <c r="AD10" s="78">
        <f t="shared" si="10"/>
        <v>411.5</v>
      </c>
      <c r="AE10" s="79">
        <f t="shared" si="11"/>
        <v>411.5</v>
      </c>
      <c r="AF10" s="95">
        <f t="shared" si="3"/>
        <v>-411.5</v>
      </c>
    </row>
    <row r="11" spans="1:32" ht="20">
      <c r="A11" s="88"/>
      <c r="B11" s="58"/>
      <c r="C11" s="89"/>
      <c r="D11" s="90"/>
      <c r="E11" s="91"/>
      <c r="F11" s="97"/>
      <c r="G11" s="63">
        <f t="shared" si="4"/>
        <v>0</v>
      </c>
      <c r="H11" s="64"/>
      <c r="I11" s="149"/>
      <c r="J11" s="151"/>
      <c r="K11" s="151"/>
      <c r="L11" s="93">
        <f t="shared" si="0"/>
        <v>0</v>
      </c>
      <c r="M11" s="94">
        <f t="shared" si="1"/>
        <v>0</v>
      </c>
      <c r="N11" s="68"/>
      <c r="O11" s="69"/>
      <c r="P11" s="70"/>
      <c r="Q11" s="71"/>
      <c r="R11" s="72"/>
      <c r="S11" s="155"/>
      <c r="T11" s="155"/>
      <c r="U11" s="73">
        <f t="shared" si="5"/>
        <v>0</v>
      </c>
      <c r="V11" s="67">
        <f t="shared" si="2"/>
        <v>239.58333333333334</v>
      </c>
      <c r="W11" s="74">
        <f t="shared" si="6"/>
        <v>83.333333333333329</v>
      </c>
      <c r="X11" s="75">
        <f t="shared" si="7"/>
        <v>50</v>
      </c>
      <c r="Y11" s="76">
        <f t="shared" si="8"/>
        <v>7</v>
      </c>
      <c r="Z11" s="77">
        <f t="shared" si="9"/>
        <v>31.583333333333332</v>
      </c>
      <c r="AA11" s="78"/>
      <c r="AB11" s="78"/>
      <c r="AC11" s="78"/>
      <c r="AD11" s="78">
        <f t="shared" si="10"/>
        <v>411.5</v>
      </c>
      <c r="AE11" s="79">
        <f t="shared" si="11"/>
        <v>411.5</v>
      </c>
      <c r="AF11" s="95">
        <f t="shared" si="3"/>
        <v>-411.5</v>
      </c>
    </row>
    <row r="12" spans="1:32" ht="20">
      <c r="A12" s="85"/>
      <c r="B12" s="58"/>
      <c r="C12" s="59"/>
      <c r="D12" s="82"/>
      <c r="E12" s="86"/>
      <c r="F12" s="87"/>
      <c r="G12" s="63">
        <f t="shared" si="4"/>
        <v>0</v>
      </c>
      <c r="H12" s="64"/>
      <c r="I12" s="149"/>
      <c r="J12" s="150"/>
      <c r="K12" s="150"/>
      <c r="L12" s="65">
        <f t="shared" si="0"/>
        <v>0</v>
      </c>
      <c r="M12" s="66">
        <f t="shared" si="1"/>
        <v>0</v>
      </c>
      <c r="N12" s="68"/>
      <c r="O12" s="69"/>
      <c r="P12" s="70"/>
      <c r="Q12" s="71"/>
      <c r="R12" s="72"/>
      <c r="S12" s="155"/>
      <c r="T12" s="155"/>
      <c r="U12" s="73">
        <f t="shared" si="5"/>
        <v>0</v>
      </c>
      <c r="V12" s="67">
        <f t="shared" si="2"/>
        <v>239.58333333333334</v>
      </c>
      <c r="W12" s="74">
        <f t="shared" si="6"/>
        <v>83.333333333333329</v>
      </c>
      <c r="X12" s="75">
        <f t="shared" si="7"/>
        <v>50</v>
      </c>
      <c r="Y12" s="76">
        <f t="shared" si="8"/>
        <v>7</v>
      </c>
      <c r="Z12" s="77">
        <f t="shared" si="9"/>
        <v>31.583333333333332</v>
      </c>
      <c r="AA12" s="78"/>
      <c r="AB12" s="78"/>
      <c r="AC12" s="78"/>
      <c r="AD12" s="78">
        <f t="shared" si="10"/>
        <v>411.5</v>
      </c>
      <c r="AE12" s="79">
        <f t="shared" si="11"/>
        <v>411.5</v>
      </c>
      <c r="AF12" s="80">
        <f t="shared" si="3"/>
        <v>-411.5</v>
      </c>
    </row>
    <row r="13" spans="1:32" ht="20">
      <c r="A13" s="85"/>
      <c r="B13" s="58"/>
      <c r="C13" s="59"/>
      <c r="D13" s="82"/>
      <c r="E13" s="86"/>
      <c r="F13" s="87"/>
      <c r="G13" s="63">
        <f t="shared" si="4"/>
        <v>0</v>
      </c>
      <c r="H13" s="64"/>
      <c r="I13" s="149"/>
      <c r="J13" s="150"/>
      <c r="K13" s="150"/>
      <c r="L13" s="65">
        <f t="shared" si="0"/>
        <v>0</v>
      </c>
      <c r="M13" s="66">
        <f t="shared" si="1"/>
        <v>0</v>
      </c>
      <c r="N13" s="68"/>
      <c r="O13" s="69"/>
      <c r="P13" s="70"/>
      <c r="Q13" s="71"/>
      <c r="R13" s="72"/>
      <c r="S13" s="155"/>
      <c r="T13" s="155"/>
      <c r="U13" s="73">
        <f t="shared" si="5"/>
        <v>0</v>
      </c>
      <c r="V13" s="67">
        <f t="shared" si="2"/>
        <v>239.58333333333334</v>
      </c>
      <c r="W13" s="74">
        <f t="shared" si="6"/>
        <v>83.333333333333329</v>
      </c>
      <c r="X13" s="75">
        <f t="shared" si="7"/>
        <v>50</v>
      </c>
      <c r="Y13" s="76">
        <f t="shared" si="8"/>
        <v>7</v>
      </c>
      <c r="Z13" s="77">
        <f t="shared" si="9"/>
        <v>31.583333333333332</v>
      </c>
      <c r="AA13" s="78"/>
      <c r="AB13" s="78"/>
      <c r="AC13" s="78"/>
      <c r="AD13" s="78">
        <f t="shared" si="10"/>
        <v>411.5</v>
      </c>
      <c r="AE13" s="79">
        <f t="shared" si="11"/>
        <v>411.5</v>
      </c>
      <c r="AF13" s="80">
        <f t="shared" si="3"/>
        <v>-411.5</v>
      </c>
    </row>
    <row r="14" spans="1:32" ht="20">
      <c r="A14" s="88"/>
      <c r="B14" s="58"/>
      <c r="C14" s="59"/>
      <c r="D14" s="82"/>
      <c r="E14" s="86"/>
      <c r="F14" s="87"/>
      <c r="G14" s="63">
        <f t="shared" si="4"/>
        <v>0</v>
      </c>
      <c r="H14" s="64"/>
      <c r="I14" s="149"/>
      <c r="J14" s="150"/>
      <c r="K14" s="150"/>
      <c r="L14" s="65">
        <f t="shared" si="0"/>
        <v>0</v>
      </c>
      <c r="M14" s="66">
        <f t="shared" si="1"/>
        <v>0</v>
      </c>
      <c r="N14" s="68"/>
      <c r="O14" s="69"/>
      <c r="P14" s="70"/>
      <c r="Q14" s="71"/>
      <c r="R14" s="72"/>
      <c r="S14" s="155"/>
      <c r="T14" s="155"/>
      <c r="U14" s="73">
        <f t="shared" si="5"/>
        <v>0</v>
      </c>
      <c r="V14" s="67">
        <f t="shared" si="2"/>
        <v>239.58333333333334</v>
      </c>
      <c r="W14" s="74">
        <f t="shared" si="6"/>
        <v>83.333333333333329</v>
      </c>
      <c r="X14" s="75">
        <f t="shared" si="7"/>
        <v>50</v>
      </c>
      <c r="Y14" s="76">
        <f t="shared" si="8"/>
        <v>7</v>
      </c>
      <c r="Z14" s="77">
        <f t="shared" si="9"/>
        <v>31.583333333333332</v>
      </c>
      <c r="AA14" s="78"/>
      <c r="AB14" s="78"/>
      <c r="AC14" s="78"/>
      <c r="AD14" s="78">
        <f t="shared" si="10"/>
        <v>411.5</v>
      </c>
      <c r="AE14" s="79">
        <f t="shared" si="11"/>
        <v>411.5</v>
      </c>
      <c r="AF14" s="80">
        <f t="shared" si="3"/>
        <v>-411.5</v>
      </c>
    </row>
    <row r="15" spans="1:32" ht="20">
      <c r="A15" s="88"/>
      <c r="B15" s="58"/>
      <c r="C15" s="59"/>
      <c r="D15" s="82"/>
      <c r="E15" s="86"/>
      <c r="F15" s="87"/>
      <c r="G15" s="63">
        <f t="shared" si="4"/>
        <v>0</v>
      </c>
      <c r="H15" s="64"/>
      <c r="I15" s="149"/>
      <c r="J15" s="150"/>
      <c r="K15" s="150"/>
      <c r="L15" s="65">
        <f t="shared" si="0"/>
        <v>0</v>
      </c>
      <c r="M15" s="66">
        <f t="shared" si="1"/>
        <v>0</v>
      </c>
      <c r="N15" s="68"/>
      <c r="O15" s="69"/>
      <c r="P15" s="70"/>
      <c r="Q15" s="71"/>
      <c r="R15" s="72"/>
      <c r="S15" s="155"/>
      <c r="T15" s="155"/>
      <c r="U15" s="73">
        <f t="shared" si="5"/>
        <v>0</v>
      </c>
      <c r="V15" s="67">
        <f t="shared" si="2"/>
        <v>239.58333333333334</v>
      </c>
      <c r="W15" s="74">
        <f t="shared" si="6"/>
        <v>83.333333333333329</v>
      </c>
      <c r="X15" s="75">
        <f t="shared" si="7"/>
        <v>50</v>
      </c>
      <c r="Y15" s="76">
        <f t="shared" si="8"/>
        <v>7</v>
      </c>
      <c r="Z15" s="77">
        <f t="shared" si="9"/>
        <v>31.583333333333332</v>
      </c>
      <c r="AA15" s="78"/>
      <c r="AB15" s="78"/>
      <c r="AC15" s="78"/>
      <c r="AD15" s="78">
        <f t="shared" si="10"/>
        <v>411.5</v>
      </c>
      <c r="AE15" s="79">
        <f t="shared" si="11"/>
        <v>411.5</v>
      </c>
      <c r="AF15" s="80">
        <f t="shared" si="3"/>
        <v>-411.5</v>
      </c>
    </row>
    <row r="16" spans="1:32" ht="20">
      <c r="A16" s="88"/>
      <c r="B16" s="58"/>
      <c r="C16" s="59"/>
      <c r="D16" s="82"/>
      <c r="E16" s="86"/>
      <c r="F16" s="87"/>
      <c r="G16" s="63">
        <f t="shared" si="4"/>
        <v>0</v>
      </c>
      <c r="H16" s="64"/>
      <c r="I16" s="149"/>
      <c r="J16" s="150"/>
      <c r="K16" s="150"/>
      <c r="L16" s="65">
        <f t="shared" si="0"/>
        <v>0</v>
      </c>
      <c r="M16" s="66">
        <f t="shared" si="1"/>
        <v>0</v>
      </c>
      <c r="N16" s="68"/>
      <c r="O16" s="69"/>
      <c r="P16" s="70"/>
      <c r="Q16" s="71"/>
      <c r="R16" s="72"/>
      <c r="S16" s="155"/>
      <c r="T16" s="155"/>
      <c r="U16" s="73">
        <f t="shared" si="5"/>
        <v>0</v>
      </c>
      <c r="V16" s="67">
        <f t="shared" si="2"/>
        <v>239.58333333333334</v>
      </c>
      <c r="W16" s="74">
        <f t="shared" si="6"/>
        <v>83.333333333333329</v>
      </c>
      <c r="X16" s="75">
        <f t="shared" si="7"/>
        <v>50</v>
      </c>
      <c r="Y16" s="76">
        <f t="shared" si="8"/>
        <v>7</v>
      </c>
      <c r="Z16" s="77">
        <f t="shared" si="9"/>
        <v>31.583333333333332</v>
      </c>
      <c r="AA16" s="78"/>
      <c r="AB16" s="78"/>
      <c r="AC16" s="78"/>
      <c r="AD16" s="78">
        <f t="shared" si="10"/>
        <v>411.5</v>
      </c>
      <c r="AE16" s="79">
        <f t="shared" si="11"/>
        <v>411.5</v>
      </c>
      <c r="AF16" s="80">
        <f t="shared" si="3"/>
        <v>-411.5</v>
      </c>
    </row>
    <row r="17" spans="1:32" ht="17">
      <c r="A17" s="98"/>
      <c r="B17" s="58"/>
      <c r="C17" s="59"/>
      <c r="D17" s="82"/>
      <c r="E17" s="86"/>
      <c r="F17" s="87"/>
      <c r="G17" s="63">
        <f t="shared" si="4"/>
        <v>0</v>
      </c>
      <c r="H17" s="64"/>
      <c r="I17" s="149"/>
      <c r="J17" s="86"/>
      <c r="K17" s="86"/>
      <c r="L17" s="65">
        <f t="shared" si="0"/>
        <v>0</v>
      </c>
      <c r="M17" s="66">
        <f t="shared" si="1"/>
        <v>0</v>
      </c>
      <c r="N17" s="68"/>
      <c r="O17" s="69"/>
      <c r="P17" s="70"/>
      <c r="Q17" s="71"/>
      <c r="R17" s="72"/>
      <c r="S17" s="155"/>
      <c r="T17" s="155"/>
      <c r="U17" s="73">
        <f t="shared" si="5"/>
        <v>0</v>
      </c>
      <c r="V17" s="99">
        <f t="shared" si="2"/>
        <v>239.58333333333334</v>
      </c>
      <c r="W17" s="100">
        <f t="shared" si="6"/>
        <v>83.333333333333329</v>
      </c>
      <c r="X17" s="75">
        <f t="shared" si="7"/>
        <v>50</v>
      </c>
      <c r="Y17" s="76">
        <f t="shared" si="8"/>
        <v>7</v>
      </c>
      <c r="Z17" s="77">
        <f t="shared" si="9"/>
        <v>31.583333333333332</v>
      </c>
      <c r="AA17" s="78"/>
      <c r="AB17" s="78"/>
      <c r="AC17" s="78"/>
      <c r="AD17" s="91">
        <f t="shared" si="10"/>
        <v>411.5</v>
      </c>
      <c r="AE17" s="79">
        <f t="shared" si="11"/>
        <v>411.5</v>
      </c>
      <c r="AF17" s="80">
        <f t="shared" si="3"/>
        <v>-411.5</v>
      </c>
    </row>
    <row r="18" spans="1:32" ht="17">
      <c r="A18" s="101"/>
      <c r="B18" s="58"/>
      <c r="C18" s="59"/>
      <c r="D18" s="82"/>
      <c r="E18" s="86"/>
      <c r="F18" s="87"/>
      <c r="G18" s="102">
        <f t="shared" si="4"/>
        <v>0</v>
      </c>
      <c r="H18" s="103"/>
      <c r="I18" s="152"/>
      <c r="J18" s="153"/>
      <c r="K18" s="153"/>
      <c r="L18" s="93">
        <f t="shared" si="0"/>
        <v>0</v>
      </c>
      <c r="M18" s="94">
        <f t="shared" si="1"/>
        <v>0</v>
      </c>
      <c r="N18" s="68"/>
      <c r="O18" s="69"/>
      <c r="P18" s="70"/>
      <c r="Q18" s="71"/>
      <c r="R18" s="72"/>
      <c r="S18" s="155"/>
      <c r="T18" s="155"/>
      <c r="U18" s="73">
        <f t="shared" si="5"/>
        <v>0</v>
      </c>
      <c r="V18" s="104"/>
      <c r="W18" s="105"/>
      <c r="X18" s="75"/>
      <c r="Y18" s="76"/>
      <c r="Z18" s="77"/>
      <c r="AA18" s="78"/>
      <c r="AB18" s="78"/>
      <c r="AC18" s="78"/>
      <c r="AD18" s="91">
        <f t="shared" ref="AD18" si="12">SUM(W18:AC18)</f>
        <v>0</v>
      </c>
      <c r="AE18" s="79">
        <f t="shared" si="11"/>
        <v>0</v>
      </c>
      <c r="AF18" s="80">
        <f t="shared" si="3"/>
        <v>0</v>
      </c>
    </row>
    <row r="19" spans="1:32" ht="18" thickBot="1">
      <c r="A19" s="106"/>
      <c r="B19" s="107"/>
      <c r="C19" s="108">
        <f>SUM(C6:C18)</f>
        <v>0</v>
      </c>
      <c r="D19" s="109"/>
      <c r="E19" s="108">
        <f>SUM(E6:E18)</f>
        <v>0</v>
      </c>
      <c r="F19" s="110"/>
      <c r="G19" s="111">
        <f t="shared" ref="G19:AF19" si="13">SUM(G6:G18)</f>
        <v>0</v>
      </c>
      <c r="H19" s="89">
        <f t="shared" si="13"/>
        <v>0</v>
      </c>
      <c r="I19" s="89">
        <f t="shared" si="13"/>
        <v>0</v>
      </c>
      <c r="J19" s="89">
        <f t="shared" si="13"/>
        <v>0</v>
      </c>
      <c r="K19" s="89">
        <f t="shared" si="13"/>
        <v>0</v>
      </c>
      <c r="L19" s="112">
        <f t="shared" si="13"/>
        <v>0</v>
      </c>
      <c r="M19" s="113">
        <f t="shared" si="13"/>
        <v>0</v>
      </c>
      <c r="N19" s="115">
        <f t="shared" si="13"/>
        <v>0</v>
      </c>
      <c r="O19" s="116">
        <f t="shared" si="13"/>
        <v>0</v>
      </c>
      <c r="P19" s="117">
        <f t="shared" si="13"/>
        <v>0</v>
      </c>
      <c r="Q19" s="118">
        <f t="shared" si="13"/>
        <v>0</v>
      </c>
      <c r="R19" s="119">
        <f t="shared" si="13"/>
        <v>0</v>
      </c>
      <c r="S19" s="113"/>
      <c r="T19" s="113"/>
      <c r="U19" s="111">
        <f>SUM(U6:U18)</f>
        <v>0</v>
      </c>
      <c r="V19" s="114">
        <f>SUM(V6:V18)</f>
        <v>2875.0000000000005</v>
      </c>
      <c r="W19" s="120">
        <f t="shared" si="13"/>
        <v>1000.0000000000001</v>
      </c>
      <c r="X19" s="121">
        <f t="shared" si="13"/>
        <v>600</v>
      </c>
      <c r="Y19" s="122">
        <f t="shared" si="13"/>
        <v>84</v>
      </c>
      <c r="Z19" s="123">
        <f t="shared" si="13"/>
        <v>378.99999999999994</v>
      </c>
      <c r="AA19" s="124">
        <f t="shared" si="13"/>
        <v>0</v>
      </c>
      <c r="AB19" s="124">
        <f t="shared" si="13"/>
        <v>0</v>
      </c>
      <c r="AC19" s="124">
        <f t="shared" si="13"/>
        <v>0</v>
      </c>
      <c r="AD19" s="124">
        <f t="shared" si="13"/>
        <v>4938</v>
      </c>
      <c r="AE19" s="125">
        <f t="shared" si="13"/>
        <v>4938</v>
      </c>
      <c r="AF19" s="125">
        <f t="shared" si="13"/>
        <v>-4938</v>
      </c>
    </row>
    <row r="20" spans="1:32" ht="52" customHeight="1" thickBot="1">
      <c r="A20" s="126"/>
      <c r="B20" s="156" t="s">
        <v>66</v>
      </c>
      <c r="C20" s="29"/>
      <c r="D20" s="30" t="s">
        <v>67</v>
      </c>
      <c r="E20" s="33"/>
      <c r="F20" s="128"/>
      <c r="G20" s="129"/>
      <c r="L20" s="33"/>
      <c r="M20" s="33"/>
      <c r="N20" s="32"/>
      <c r="O20" s="32"/>
      <c r="P20" s="130"/>
      <c r="Q20" s="131"/>
      <c r="R20" s="131"/>
      <c r="S20" s="131"/>
      <c r="T20" s="131"/>
      <c r="U20" s="131"/>
      <c r="V20" s="131"/>
      <c r="W20" s="32"/>
      <c r="X20" s="32"/>
      <c r="Y20" s="32"/>
      <c r="Z20" s="32"/>
      <c r="AA20" s="32"/>
      <c r="AB20" s="32"/>
      <c r="AC20" s="33"/>
      <c r="AD20" s="33"/>
      <c r="AE20" s="34"/>
      <c r="AF20" s="132"/>
    </row>
    <row r="21" spans="1:32" ht="17" thickBot="1">
      <c r="A21" s="126"/>
      <c r="B21" s="127" t="s">
        <v>68</v>
      </c>
      <c r="C21" s="133">
        <v>12</v>
      </c>
      <c r="D21" s="30"/>
      <c r="F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/>
      <c r="AD21" s="33"/>
      <c r="AE21" s="34"/>
    </row>
    <row r="22" spans="1:32" ht="17" thickBot="1">
      <c r="A22" s="126"/>
      <c r="B22" s="127"/>
      <c r="C22" s="29"/>
      <c r="D22" s="30"/>
      <c r="F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33"/>
      <c r="AE22" s="34"/>
      <c r="AF22" s="132"/>
    </row>
    <row r="23" spans="1:32" ht="17" thickBot="1">
      <c r="A23" s="126"/>
      <c r="B23" s="127" t="s">
        <v>69</v>
      </c>
      <c r="C23" s="134">
        <v>2875</v>
      </c>
      <c r="D23" s="30"/>
      <c r="F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33"/>
      <c r="AE23" s="135"/>
    </row>
    <row r="24" spans="1:32" ht="16">
      <c r="A24" s="126"/>
      <c r="B24" s="127" t="s">
        <v>70</v>
      </c>
      <c r="C24" s="136">
        <f>C23/C21</f>
        <v>239.58333333333334</v>
      </c>
      <c r="D24" s="30"/>
      <c r="F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33"/>
      <c r="AE24" s="34"/>
    </row>
    <row r="25" spans="1:32" ht="16">
      <c r="A25" s="126"/>
      <c r="B25" s="127"/>
      <c r="C25" s="29"/>
      <c r="D25" s="30"/>
      <c r="F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3"/>
      <c r="AD25" s="33"/>
      <c r="AE25" s="135"/>
    </row>
    <row r="26" spans="1:32" ht="16">
      <c r="A26" s="126"/>
      <c r="B26" s="127" t="s">
        <v>71</v>
      </c>
      <c r="C26" s="137">
        <v>178</v>
      </c>
      <c r="D26" s="30"/>
      <c r="F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38"/>
      <c r="Z26" s="32"/>
      <c r="AA26" s="32"/>
      <c r="AB26" s="32"/>
      <c r="AC26" s="33"/>
      <c r="AD26" s="33"/>
      <c r="AE26" s="34"/>
    </row>
    <row r="27" spans="1:32" ht="16">
      <c r="A27" s="126"/>
      <c r="B27" s="127"/>
      <c r="C27" s="29"/>
      <c r="D27" s="30"/>
      <c r="F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38"/>
      <c r="Z27" s="32"/>
      <c r="AA27" s="32"/>
      <c r="AB27" s="32"/>
      <c r="AC27" s="33"/>
      <c r="AD27" s="33"/>
      <c r="AE27" s="34"/>
    </row>
    <row r="28" spans="1:32" ht="16">
      <c r="A28" s="126"/>
      <c r="B28" s="127" t="s">
        <v>72</v>
      </c>
      <c r="C28" s="139">
        <v>10</v>
      </c>
      <c r="D28" s="30"/>
      <c r="F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38"/>
      <c r="Z28" s="32"/>
      <c r="AA28" s="32"/>
      <c r="AB28" s="32"/>
      <c r="AC28" s="33"/>
      <c r="AD28" s="33"/>
      <c r="AE28" s="34"/>
    </row>
    <row r="29" spans="1:32" ht="16">
      <c r="A29" s="126"/>
      <c r="B29" s="127"/>
      <c r="C29" s="29"/>
      <c r="D29" s="30"/>
      <c r="F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38"/>
      <c r="Z29" s="32"/>
      <c r="AA29" s="32"/>
      <c r="AB29" s="32"/>
      <c r="AC29" s="33"/>
      <c r="AD29" s="33"/>
      <c r="AE29" s="34"/>
    </row>
    <row r="30" spans="1:32" ht="16">
      <c r="A30" s="126"/>
      <c r="B30" s="127" t="s">
        <v>73</v>
      </c>
      <c r="C30" s="140">
        <v>45</v>
      </c>
      <c r="D30" s="30"/>
      <c r="F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138"/>
      <c r="Z30" s="32"/>
      <c r="AA30" s="32"/>
      <c r="AB30" s="32"/>
      <c r="AC30" s="33"/>
      <c r="AD30" s="33"/>
      <c r="AE30" s="34"/>
    </row>
    <row r="31" spans="1:32" ht="16">
      <c r="A31" s="126"/>
      <c r="B31" s="127"/>
      <c r="C31" s="29"/>
      <c r="D31" s="30"/>
      <c r="F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138"/>
      <c r="Z31" s="32"/>
      <c r="AA31" s="32"/>
      <c r="AB31" s="32"/>
      <c r="AC31" s="33"/>
      <c r="AD31" s="33"/>
      <c r="AE31" s="34"/>
    </row>
    <row r="32" spans="1:32" ht="16">
      <c r="A32" s="126"/>
      <c r="B32" s="127" t="s">
        <v>74</v>
      </c>
      <c r="C32" s="141">
        <v>65</v>
      </c>
      <c r="D32" s="30"/>
      <c r="F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38"/>
      <c r="Z32" s="32"/>
      <c r="AA32" s="32"/>
      <c r="AB32" s="32"/>
      <c r="AC32" s="33"/>
      <c r="AD32" s="33"/>
      <c r="AE32" s="34"/>
    </row>
    <row r="33" spans="1:31" ht="16">
      <c r="A33" s="126"/>
      <c r="B33" s="127" t="s">
        <v>75</v>
      </c>
      <c r="C33" s="141">
        <v>85</v>
      </c>
      <c r="D33" s="30"/>
      <c r="F33" s="31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8"/>
      <c r="Z33" s="32"/>
      <c r="AA33" s="32"/>
      <c r="AB33" s="32"/>
      <c r="AC33" s="33"/>
      <c r="AD33" s="33"/>
      <c r="AE33" s="34"/>
    </row>
    <row r="34" spans="1:31" ht="16">
      <c r="A34" s="126"/>
      <c r="B34" s="127"/>
      <c r="C34" s="29"/>
      <c r="D34" s="30"/>
      <c r="F34" s="31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38"/>
      <c r="Z34" s="32"/>
      <c r="AA34" s="32"/>
      <c r="AB34" s="32"/>
      <c r="AC34" s="33"/>
      <c r="AD34" s="33"/>
      <c r="AE34" s="34"/>
    </row>
    <row r="35" spans="1:31" ht="16">
      <c r="A35" s="126"/>
      <c r="B35" s="127" t="s">
        <v>76</v>
      </c>
      <c r="C35" s="142">
        <v>20</v>
      </c>
      <c r="D35" s="30"/>
      <c r="F35" s="31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38"/>
      <c r="Z35" s="32"/>
      <c r="AA35" s="32"/>
      <c r="AB35" s="32"/>
      <c r="AC35" s="33"/>
      <c r="AD35" s="33"/>
      <c r="AE35" s="34"/>
    </row>
    <row r="36" spans="1:31" ht="17" thickBot="1">
      <c r="A36" s="126"/>
      <c r="B36" s="127"/>
      <c r="C36" s="29"/>
      <c r="D36" s="30"/>
      <c r="F36" s="31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38"/>
      <c r="Z36" s="32"/>
      <c r="AA36" s="32"/>
      <c r="AB36" s="32"/>
      <c r="AC36" s="33"/>
      <c r="AD36" s="33"/>
      <c r="AE36" s="34"/>
    </row>
    <row r="37" spans="1:31" ht="17" thickBot="1">
      <c r="A37" s="126"/>
      <c r="B37" s="127" t="s">
        <v>77</v>
      </c>
      <c r="C37" s="134">
        <v>1000</v>
      </c>
      <c r="D37" s="30"/>
      <c r="F37" s="31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38"/>
      <c r="Z37" s="32"/>
      <c r="AA37" s="32"/>
      <c r="AB37" s="32"/>
      <c r="AC37" s="33"/>
      <c r="AD37" s="33"/>
      <c r="AE37" s="34"/>
    </row>
    <row r="38" spans="1:31" ht="16">
      <c r="A38" s="126"/>
      <c r="B38" s="127" t="s">
        <v>78</v>
      </c>
      <c r="C38" s="143">
        <f>C37/C21</f>
        <v>83.333333333333329</v>
      </c>
      <c r="D38" s="30"/>
      <c r="F38" s="31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138"/>
      <c r="Z38" s="32"/>
      <c r="AA38" s="32"/>
      <c r="AB38" s="32"/>
      <c r="AC38" s="33"/>
      <c r="AD38" s="33"/>
      <c r="AE38" s="34"/>
    </row>
    <row r="39" spans="1:31" ht="17" thickBot="1">
      <c r="A39" s="126"/>
      <c r="B39" s="127"/>
      <c r="C39" s="29"/>
      <c r="D39" s="30"/>
      <c r="F39" s="31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38"/>
      <c r="Z39" s="32"/>
      <c r="AA39" s="32"/>
      <c r="AB39" s="32"/>
      <c r="AC39" s="33"/>
      <c r="AD39" s="33"/>
      <c r="AE39" s="34"/>
    </row>
    <row r="40" spans="1:31" ht="17" thickBot="1">
      <c r="A40" s="126"/>
      <c r="B40" s="127" t="s">
        <v>60</v>
      </c>
      <c r="C40" s="134">
        <v>600</v>
      </c>
      <c r="D40" s="30"/>
      <c r="F40" s="31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38"/>
      <c r="Z40" s="32"/>
      <c r="AA40" s="32"/>
      <c r="AB40" s="32"/>
      <c r="AC40" s="33"/>
      <c r="AD40" s="33"/>
      <c r="AE40" s="34"/>
    </row>
    <row r="41" spans="1:31" ht="16">
      <c r="A41" s="126"/>
      <c r="B41" s="127" t="s">
        <v>79</v>
      </c>
      <c r="C41" s="144">
        <f>C40/C21</f>
        <v>50</v>
      </c>
      <c r="D41" s="30"/>
      <c r="F41" s="31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38"/>
      <c r="Z41" s="32"/>
      <c r="AA41" s="32"/>
      <c r="AB41" s="32"/>
      <c r="AC41" s="33"/>
      <c r="AD41" s="33"/>
      <c r="AE41" s="34"/>
    </row>
    <row r="42" spans="1:31" ht="17" thickBot="1">
      <c r="A42" s="126"/>
      <c r="B42" s="127"/>
      <c r="C42" s="29"/>
      <c r="D42" s="30"/>
      <c r="F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38"/>
      <c r="Z42" s="32"/>
      <c r="AA42" s="32"/>
      <c r="AB42" s="32"/>
      <c r="AC42" s="33"/>
      <c r="AD42" s="33"/>
      <c r="AE42" s="34"/>
    </row>
    <row r="43" spans="1:31" ht="17" thickBot="1">
      <c r="A43" s="126"/>
      <c r="B43" s="127" t="s">
        <v>80</v>
      </c>
      <c r="C43" s="134">
        <v>28</v>
      </c>
      <c r="D43" s="30"/>
      <c r="F43" s="31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138"/>
      <c r="Z43" s="32"/>
      <c r="AA43" s="32"/>
      <c r="AB43" s="32"/>
      <c r="AC43" s="33"/>
      <c r="AD43" s="33"/>
      <c r="AE43" s="34"/>
    </row>
    <row r="44" spans="1:31" ht="17" thickBot="1">
      <c r="A44" s="126"/>
      <c r="B44" s="127" t="s">
        <v>81</v>
      </c>
      <c r="C44" s="133">
        <v>3</v>
      </c>
      <c r="D44" s="30"/>
      <c r="F44" s="31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138"/>
      <c r="Z44" s="32"/>
      <c r="AA44" s="32"/>
      <c r="AB44" s="32"/>
      <c r="AC44" s="33"/>
      <c r="AD44" s="33"/>
      <c r="AE44" s="34"/>
    </row>
    <row r="45" spans="1:31" ht="16">
      <c r="A45" s="126"/>
      <c r="B45" s="127" t="s">
        <v>82</v>
      </c>
      <c r="C45" s="145">
        <f>C43*C44/C21</f>
        <v>7</v>
      </c>
      <c r="D45" s="30"/>
      <c r="F45" s="31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138"/>
      <c r="Z45" s="32"/>
      <c r="AA45" s="32"/>
      <c r="AB45" s="32"/>
      <c r="AC45" s="33"/>
      <c r="AD45" s="33"/>
      <c r="AE45" s="34"/>
    </row>
    <row r="46" spans="1:31" ht="17" thickBot="1">
      <c r="A46" s="126"/>
      <c r="B46" s="127"/>
      <c r="C46" s="29"/>
      <c r="D46" s="30"/>
      <c r="F46" s="31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138"/>
      <c r="Z46" s="32"/>
      <c r="AA46" s="32"/>
      <c r="AB46" s="32"/>
      <c r="AC46" s="33"/>
      <c r="AD46" s="33"/>
      <c r="AE46" s="34"/>
    </row>
    <row r="47" spans="1:31" ht="17" thickBot="1">
      <c r="A47" s="126"/>
      <c r="B47" s="127" t="s">
        <v>83</v>
      </c>
      <c r="C47" s="134">
        <v>379</v>
      </c>
      <c r="D47" s="30"/>
      <c r="F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8"/>
      <c r="Z47" s="32"/>
      <c r="AA47" s="32"/>
      <c r="AB47" s="32"/>
      <c r="AC47" s="33"/>
      <c r="AD47" s="33"/>
      <c r="AE47" s="34"/>
    </row>
    <row r="48" spans="1:31" ht="16">
      <c r="A48" s="126"/>
      <c r="B48" s="127" t="s">
        <v>84</v>
      </c>
      <c r="C48" s="146">
        <f>C47/C21</f>
        <v>31.583333333333332</v>
      </c>
      <c r="D48" s="30"/>
      <c r="F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138"/>
      <c r="Z48" s="32"/>
      <c r="AA48" s="32"/>
      <c r="AB48" s="32"/>
      <c r="AC48" s="33"/>
      <c r="AD48" s="33"/>
      <c r="AE48" s="34"/>
    </row>
  </sheetData>
  <mergeCells count="6">
    <mergeCell ref="A1:AF1"/>
    <mergeCell ref="A2:AF2"/>
    <mergeCell ref="C4:G4"/>
    <mergeCell ref="H4:L4"/>
    <mergeCell ref="N4:U4"/>
    <mergeCell ref="W4:AD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Player cost estimator</vt:lpstr>
      <vt:lpstr>Team Accounting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Siu</dc:creator>
  <cp:lastModifiedBy>Stuart Siu</cp:lastModifiedBy>
  <dcterms:created xsi:type="dcterms:W3CDTF">2015-01-17T21:35:01Z</dcterms:created>
  <dcterms:modified xsi:type="dcterms:W3CDTF">2021-10-13T03:09:51Z</dcterms:modified>
</cp:coreProperties>
</file>